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jramirez\Downloads\"/>
    </mc:Choice>
  </mc:AlternateContent>
  <xr:revisionPtr revIDLastSave="0" documentId="13_ncr:1_{A16C331F-74FF-4F4E-9A79-3AA4D934BA7B}" xr6:coauthVersionLast="47" xr6:coauthVersionMax="47" xr10:uidLastSave="{00000000-0000-0000-0000-000000000000}"/>
  <workbookProtection workbookAlgorithmName="SHA-512" workbookHashValue="fhwVUpNH2zqu4sRTwgRJI1C6Aa8G2Gnfhc/t3n24jC8Hw2kaPmmFCUr0oAEr6rCp8TqY+dORNzLXOh4zs8i3Sg==" workbookSaltValue="+33m0oHGOfZkUJkb6FrCcw==" workbookSpinCount="100000" lockStructure="1"/>
  <bookViews>
    <workbookView xWindow="-120" yWindow="-120" windowWidth="20730" windowHeight="11160" xr2:uid="{00000000-000D-0000-FFFF-FFFF00000000}"/>
  </bookViews>
  <sheets>
    <sheet name="Formato" sheetId="1" r:id="rId1"/>
    <sheet name="Trabajo" sheetId="2" state="hidden" r:id="rId2"/>
    <sheet name="INPC" sheetId="3" state="hidden" r:id="rId3"/>
  </sheets>
  <definedNames>
    <definedName name="Recargos">INPC!$D$2:$D$2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3" i="2" l="1"/>
  <c r="D3" i="2" s="1"/>
  <c r="D30" i="1"/>
  <c r="D29" i="1"/>
  <c r="D31" i="1" s="1"/>
  <c r="C24" i="1"/>
  <c r="D26" i="1" s="1"/>
  <c r="A26" i="3" l="1"/>
  <c r="A27" i="3"/>
  <c r="A28" i="3"/>
  <c r="A29" i="3"/>
  <c r="A30" i="3"/>
  <c r="A31" i="3"/>
  <c r="A32" i="3"/>
  <c r="A33" i="3"/>
  <c r="A34" i="3"/>
  <c r="A35" i="3"/>
  <c r="A36" i="3"/>
  <c r="A37" i="3"/>
  <c r="A41" i="1" l="1"/>
  <c r="A13" i="3" l="1"/>
  <c r="A14" i="3"/>
  <c r="A15" i="3"/>
  <c r="A16" i="3"/>
  <c r="A17" i="3"/>
  <c r="A18" i="3"/>
  <c r="A19" i="3"/>
  <c r="A20" i="3"/>
  <c r="A21" i="3"/>
  <c r="A22" i="3"/>
  <c r="A23" i="3"/>
  <c r="A24" i="3"/>
  <c r="A25" i="3"/>
  <c r="A3" i="3"/>
  <c r="A4" i="3"/>
  <c r="A5" i="3"/>
  <c r="A6" i="3"/>
  <c r="A7" i="3"/>
  <c r="A8" i="3"/>
  <c r="A9" i="3"/>
  <c r="A10" i="3"/>
  <c r="A11" i="3"/>
  <c r="A12" i="3"/>
  <c r="A2" i="3"/>
  <c r="C3" i="2" s="1"/>
  <c r="B4" i="2" l="1"/>
  <c r="C4" i="2" s="1"/>
  <c r="A4" i="2"/>
  <c r="A3" i="2"/>
  <c r="D4" i="2" l="1"/>
  <c r="G3" i="2"/>
  <c r="I4" i="2"/>
  <c r="E3" i="2"/>
  <c r="F4" i="2"/>
  <c r="F3" i="2"/>
  <c r="E4" i="2"/>
  <c r="C5" i="2" l="1"/>
  <c r="D32" i="1" s="1"/>
  <c r="D5" i="2"/>
  <c r="D33" i="1" l="1"/>
  <c r="D34" i="1" s="1"/>
</calcChain>
</file>

<file path=xl/sharedStrings.xml><?xml version="1.0" encoding="utf-8"?>
<sst xmlns="http://schemas.openxmlformats.org/spreadsheetml/2006/main" count="51" uniqueCount="51">
  <si>
    <t>C. TESORERO MUNICIPAL:</t>
  </si>
  <si>
    <t>DATOS</t>
  </si>
  <si>
    <t>Apellido Paterno, Materno, Nombre (s), Razón o Denominación Social</t>
  </si>
  <si>
    <t>Domicilio Fiscal</t>
  </si>
  <si>
    <t>Calle</t>
  </si>
  <si>
    <t>Número Exterior</t>
  </si>
  <si>
    <t>Número Interior</t>
  </si>
  <si>
    <t>Código Postal</t>
  </si>
  <si>
    <t>Colonia</t>
  </si>
  <si>
    <t>Localidad</t>
  </si>
  <si>
    <t>Municipio</t>
  </si>
  <si>
    <t>Estado</t>
  </si>
  <si>
    <t>Visitantes gravados durante el período (a)</t>
  </si>
  <si>
    <t xml:space="preserve">Derecho: </t>
  </si>
  <si>
    <t>Actualización:</t>
  </si>
  <si>
    <t>Recargos:</t>
  </si>
  <si>
    <t>Total a Pagar:</t>
  </si>
  <si>
    <t>CODIGO</t>
  </si>
  <si>
    <t>INPCMES</t>
  </si>
  <si>
    <t>TASARECMES</t>
  </si>
  <si>
    <t>BANDERA</t>
  </si>
  <si>
    <t>CveEjeTasa</t>
  </si>
  <si>
    <t>CveMesTasa</t>
  </si>
  <si>
    <t>TasaRecMes</t>
  </si>
  <si>
    <t>INPCMes</t>
  </si>
  <si>
    <t>#FILA</t>
  </si>
  <si>
    <t>En cumplimiento con lo dispuesto en los artículos 135 Bis, 135, Ter, 135 Quater, 135 Quinquies, 135 Sixies, 135 Septies de la Ley de Hacienda del Municipio de Cozumel del Estado  de Quintana Roo, me permito presentarle el pago de los Derechos de Saneamiento Ambiental, conforme a los siguientes:</t>
  </si>
  <si>
    <t>MES</t>
  </si>
  <si>
    <t>AÑO</t>
  </si>
  <si>
    <t>Período</t>
  </si>
  <si>
    <t>Correo electrónico</t>
  </si>
  <si>
    <t>En cumplimiento a Ley General de Protección de Datos Personales en Posesión de Sujetos Obligados y la Ley de Protección de Datos Personales en Posesión de Sujetos Obligados para el Estado de Quintana Roo, La Tesorería Municipal, por conducto de la Dirección de Ingresos, en su calidad de Sujeto Obligado que recaba y ejerce tratamiento de los datos personales que nos proporcione, emite lo siguiente: La Dirección de Ingresos del Municipio de Cozumel con domicilio en calle 13 sur s/n entre Av. Rafael E. Melgar y Gonzalo Guerrero, Colonia Andrés Quintana Roo, C.P. 77664 Ciudad de Cozumel, Quintana Roo; es el responsable del tratamiento de los datos personales que nos proporcione, los cuales serán protegidos de conformidad a lo dispuesto por la Ley General de Protección de Datos Personales en Posesión de los Sujetos Obligados y la Ley de Protección de Datos Personales en posesión de sujetos obligados para el Estado de Quintana Roo y demás normatividad que resulte aplicable. Los datos personales proporcionados por el propio contribuyente o en su caso el de su representante legal del mismo, a través de la Declaración del Derecho de Saneamiento Ambiental en el Formato de Declaración del Derecho de Saneamiento Ambiental, serán utilizados con la siguiente finalidad: Registrar y tramitar la Declaración del Derecho de saneamiento Ambiental. Para los fines antes señalados se solicitan los siguientes datos personales: Registro Federal de Contribuyentes (RFC), Numero de Licencia de Funcionamiento Municipal, Razón Social, Nombre del Establecimiento, Dirección Fiscal, Periodo que declara, Número de Habitaciones del Establecimiento, Número de Habitaciones Ocupadas (cuartos – noche) durante el periodo y Porcentaje de Ocupación, los datos proporcionados en la documentación que en su caso adjunte (podrían contener datos sensibles); datos contenidos en los documentos que presente; firma autógrafa del titular o en su caso el de su representante legal o en caso de no saber firmar, la huella digital. De manera adicional la información proporcionada podrá ser utilizada con fines estadísticos, la cual no estará asociada con el titular de los datos personales, por lo que no será posible identificarlo. En caso de que exista un cambio en este aviso de privacidad, lo haremos de su conocimiento de manera presencial en la Dirección de Ingresos del H. Ayuntamiento de Cozumel, o bien, lo puede consultar en nuestra página de internet http://cozumel.gob.mx</t>
  </si>
  <si>
    <t>Nombre de Embarcación</t>
  </si>
  <si>
    <t>Provisional</t>
  </si>
  <si>
    <t>Definitiva</t>
  </si>
  <si>
    <t>Registro Federal de Contribuyentes</t>
  </si>
  <si>
    <t>DIRECTOR DE INGRESOS</t>
  </si>
  <si>
    <t>L.C. ADRIANA MELISA PALMA FUENTES</t>
  </si>
  <si>
    <t>DECLARO BAJO PROTESTA DE DECIR LA VERDAD Y BAJO MI ESTRICTA RESPONSABILIDAD QUE LOS DATOS PROPORCIONADOS EN ESTE FORMATO SON REALES</t>
  </si>
  <si>
    <t>AUTORIZO</t>
  </si>
  <si>
    <t>NOMBRE Y FIRMA DEL CONTRIBUYENTE O REPRESENTANTE LEGAL</t>
  </si>
  <si>
    <t>Tarifa(15% del valor de la U.M.A. por visitante con estadía menor a 24 hrs)</t>
  </si>
  <si>
    <t>CALCULO DEL DERECHO:</t>
  </si>
  <si>
    <t>Lic. Func. Mpal</t>
  </si>
  <si>
    <t>DECLARACION INFORMATIVA DEL DERECHO DE SANEAMIENTO AMBIENTAL
VISITANTES QUE ARRIBAN VIA MARITIMA</t>
  </si>
  <si>
    <t>Visitantes gravados durante el periodo (a)</t>
  </si>
  <si>
    <t>Total de visitantes (a+b)</t>
  </si>
  <si>
    <r>
      <t>Residentes locales (b</t>
    </r>
    <r>
      <rPr>
        <b/>
        <sz val="6"/>
        <color theme="1"/>
        <rFont val="Roboto"/>
      </rPr>
      <t>1</t>
    </r>
    <r>
      <rPr>
        <b/>
        <sz val="10.5"/>
        <color theme="1"/>
        <rFont val="Roboto"/>
      </rPr>
      <t>)</t>
    </r>
  </si>
  <si>
    <r>
      <t>Trabajadores no residentes (b</t>
    </r>
    <r>
      <rPr>
        <b/>
        <sz val="6"/>
        <color theme="1"/>
        <rFont val="Roboto"/>
      </rPr>
      <t>2</t>
    </r>
    <r>
      <rPr>
        <b/>
        <sz val="10.5"/>
        <color theme="1"/>
        <rFont val="Roboto"/>
      </rPr>
      <t>)</t>
    </r>
  </si>
  <si>
    <r>
      <t>Visitantes exentos   b = (b</t>
    </r>
    <r>
      <rPr>
        <b/>
        <sz val="6"/>
        <color theme="1"/>
        <rFont val="Roboto"/>
      </rPr>
      <t>1</t>
    </r>
    <r>
      <rPr>
        <b/>
        <sz val="10.5"/>
        <color theme="1"/>
        <rFont val="Roboto"/>
      </rPr>
      <t xml:space="preserve"> + b</t>
    </r>
    <r>
      <rPr>
        <b/>
        <sz val="6"/>
        <color theme="1"/>
        <rFont val="Roboto"/>
      </rPr>
      <t>2</t>
    </r>
    <r>
      <rPr>
        <b/>
        <sz val="10.5"/>
        <color theme="1"/>
        <rFont val="Roboto"/>
      </rPr>
      <t>)</t>
    </r>
  </si>
  <si>
    <t>Dias en el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</si>
</sst>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quot;$&quot;#,##0.00"/>
  </numFmts>
  <fonts count="11">
    <font>
      <sz val="11"/>
      <color theme="1"/>
      <name val="Calibri"/>
      <family val="2"/>
      <scheme val="minor"/>
    </font>
    <font>
      <sz val="11"/>
      <color theme="1"/>
      <name val="Calibri"/>
      <family val="2"/>
      <scheme val="minor"/>
    </font>
    <font>
      <sz val="13"/>
      <color theme="1"/>
      <name val="Times New Roman"/>
      <family val="1"/>
    </font>
    <font>
      <sz val="7.5"/>
      <color theme="1"/>
      <name val="Times New Roman"/>
      <family val="1"/>
    </font>
    <font>
      <sz val="10"/>
      <color theme="1"/>
      <name val="Arial Unicode MS"/>
    </font>
    <font>
      <b/>
      <sz val="10.5"/>
      <color theme="1"/>
      <name val="Roboto"/>
    </font>
    <font>
      <sz val="10.5"/>
      <color theme="1"/>
      <name val="Roboto"/>
    </font>
    <font>
      <sz val="6"/>
      <color rgb="FF000000"/>
      <name val="Roboto"/>
    </font>
    <font>
      <b/>
      <sz val="10.5"/>
      <color rgb="FF691C32"/>
      <name val="Roboto"/>
    </font>
    <font>
      <b/>
      <sz val="12"/>
      <color rgb="FF691C32"/>
      <name val="Montserrat"/>
    </font>
    <font>
      <b/>
      <sz val="6"/>
      <color theme="1"/>
      <name val="Roboto"/>
    </font>
  </fonts>
  <fills count="3">
    <fill>
      <patternFill patternType="none"/>
    </fill>
    <fill>
      <patternFill patternType="gray125"/>
    </fill>
    <fill>
      <patternFill patternType="solid">
        <fgColor rgb="FFFFFF00"/>
        <bgColor indexed="64"/>
      </patternFill>
    </fill>
  </fills>
  <borders count="4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30">
    <xf numFmtId="0" fontId="0" fillId="0" borderId="0" xfId="0"/>
    <xf numFmtId="0" fontId="0" fillId="0" borderId="20" xfId="0" applyBorder="1" applyProtection="1">
      <protection hidden="1"/>
    </xf>
    <xf numFmtId="0" fontId="0" fillId="0" borderId="20" xfId="0" applyBorder="1"/>
    <xf numFmtId="0" fontId="4" fillId="0" borderId="20" xfId="0" applyFont="1" applyBorder="1"/>
    <xf numFmtId="0" fontId="0" fillId="0" borderId="20" xfId="0" applyFill="1" applyBorder="1" applyProtection="1">
      <protection hidden="1"/>
    </xf>
    <xf numFmtId="0" fontId="0" fillId="0" borderId="0" xfId="0" applyProtection="1">
      <protection locked="0"/>
    </xf>
    <xf numFmtId="0" fontId="0" fillId="0" borderId="0" xfId="0" applyFill="1" applyProtection="1">
      <protection locked="0"/>
    </xf>
    <xf numFmtId="3" fontId="6" fillId="2" borderId="30" xfId="0" applyNumberFormat="1" applyFont="1" applyFill="1" applyBorder="1" applyAlignment="1" applyProtection="1">
      <alignment horizontal="center" vertical="center"/>
      <protection locked="0"/>
    </xf>
    <xf numFmtId="0" fontId="0" fillId="0" borderId="8" xfId="0" applyBorder="1" applyAlignment="1" applyProtection="1">
      <alignment vertical="center"/>
    </xf>
    <xf numFmtId="0" fontId="0" fillId="0" borderId="4" xfId="0" applyBorder="1" applyAlignment="1" applyProtection="1">
      <alignment vertical="center"/>
    </xf>
    <xf numFmtId="0" fontId="0" fillId="0" borderId="5" xfId="0" applyBorder="1" applyAlignment="1" applyProtection="1">
      <alignment vertical="center"/>
    </xf>
    <xf numFmtId="0" fontId="0" fillId="0" borderId="21" xfId="0" applyBorder="1" applyAlignment="1" applyProtection="1">
      <alignment vertical="center"/>
    </xf>
    <xf numFmtId="0" fontId="0" fillId="0" borderId="0" xfId="0" applyBorder="1" applyAlignment="1" applyProtection="1">
      <alignment vertical="center"/>
    </xf>
    <xf numFmtId="0" fontId="0" fillId="0" borderId="23" xfId="0" applyBorder="1" applyAlignment="1" applyProtection="1">
      <alignment vertical="center"/>
    </xf>
    <xf numFmtId="3" fontId="6" fillId="2" borderId="32" xfId="2" applyNumberFormat="1" applyFont="1" applyFill="1" applyBorder="1" applyAlignment="1" applyProtection="1">
      <alignment horizontal="center" vertical="center"/>
      <protection locked="0"/>
    </xf>
    <xf numFmtId="14" fontId="6" fillId="2" borderId="30" xfId="0" applyNumberFormat="1" applyFont="1" applyFill="1" applyBorder="1" applyAlignment="1" applyProtection="1">
      <alignment horizontal="center" vertical="center"/>
      <protection locked="0"/>
    </xf>
    <xf numFmtId="0" fontId="6" fillId="2" borderId="34" xfId="0" applyFont="1" applyFill="1" applyBorder="1" applyAlignment="1" applyProtection="1">
      <alignment horizontal="center" vertical="center"/>
      <protection locked="0"/>
    </xf>
    <xf numFmtId="0" fontId="5" fillId="0" borderId="32" xfId="0" applyFont="1" applyBorder="1" applyAlignment="1" applyProtection="1">
      <alignment horizontal="center" vertical="center" wrapText="1"/>
    </xf>
    <xf numFmtId="3" fontId="6" fillId="2" borderId="32" xfId="0" applyNumberFormat="1" applyFont="1" applyFill="1" applyBorder="1" applyAlignment="1" applyProtection="1">
      <alignment horizontal="center" vertical="center"/>
    </xf>
    <xf numFmtId="3" fontId="5" fillId="2" borderId="32" xfId="0" applyNumberFormat="1" applyFont="1" applyFill="1" applyBorder="1" applyAlignment="1" applyProtection="1">
      <alignment horizontal="center" vertical="center" wrapText="1"/>
    </xf>
    <xf numFmtId="2" fontId="0" fillId="0" borderId="0" xfId="0" applyNumberFormat="1"/>
    <xf numFmtId="0" fontId="0" fillId="0" borderId="33" xfId="0" applyBorder="1" applyAlignment="1" applyProtection="1">
      <alignment vertical="center"/>
    </xf>
    <xf numFmtId="0" fontId="0" fillId="0" borderId="24" xfId="0" applyBorder="1" applyAlignment="1" applyProtection="1">
      <alignment vertical="center"/>
    </xf>
    <xf numFmtId="0" fontId="0" fillId="0" borderId="34" xfId="0" applyBorder="1" applyAlignment="1" applyProtection="1">
      <alignment vertical="center"/>
    </xf>
    <xf numFmtId="3" fontId="6" fillId="2" borderId="34" xfId="0" applyNumberFormat="1" applyFont="1" applyFill="1" applyBorder="1" applyAlignment="1" applyProtection="1">
      <alignment horizontal="center" vertical="center"/>
      <protection locked="0"/>
    </xf>
    <xf numFmtId="0" fontId="0" fillId="0" borderId="0" xfId="0" applyProtection="1"/>
    <xf numFmtId="0" fontId="6" fillId="2" borderId="30" xfId="0" applyFont="1" applyFill="1" applyBorder="1" applyAlignment="1" applyProtection="1">
      <alignment horizontal="center" vertical="center"/>
      <protection locked="0"/>
    </xf>
    <xf numFmtId="0" fontId="5" fillId="0" borderId="30" xfId="0" applyFont="1" applyBorder="1" applyAlignment="1" applyProtection="1">
      <alignment horizontal="center" vertical="center" wrapText="1"/>
    </xf>
    <xf numFmtId="0" fontId="5" fillId="0" borderId="32" xfId="0" applyFont="1" applyBorder="1" applyAlignment="1" applyProtection="1">
      <alignment horizontal="center" vertical="center"/>
    </xf>
    <xf numFmtId="0" fontId="6" fillId="2" borderId="27" xfId="0" applyFont="1" applyFill="1" applyBorder="1" applyAlignment="1" applyProtection="1">
      <alignment horizontal="center" vertical="center"/>
      <protection locked="0"/>
    </xf>
    <xf numFmtId="0" fontId="5" fillId="0" borderId="8"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33" xfId="0" applyFont="1" applyBorder="1" applyAlignment="1" applyProtection="1">
      <alignment horizontal="center" vertical="center"/>
    </xf>
    <xf numFmtId="0" fontId="5" fillId="0" borderId="34" xfId="0" applyFont="1" applyBorder="1" applyAlignment="1" applyProtection="1">
      <alignment horizontal="center" vertical="center"/>
    </xf>
    <xf numFmtId="0" fontId="9" fillId="0" borderId="21"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9" fillId="0" borderId="23"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23" xfId="0" applyFont="1" applyBorder="1" applyAlignment="1" applyProtection="1">
      <alignment horizontal="center" vertical="center"/>
    </xf>
    <xf numFmtId="0" fontId="5" fillId="0" borderId="21"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5" fillId="0" borderId="21"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23"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23"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3" xfId="0" applyFont="1" applyBorder="1" applyAlignment="1" applyProtection="1">
      <alignment horizontal="center" vertical="center"/>
    </xf>
    <xf numFmtId="0" fontId="5" fillId="0" borderId="21"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23" xfId="0" applyFont="1" applyBorder="1" applyAlignment="1" applyProtection="1">
      <alignment horizontal="left" vertical="center"/>
    </xf>
    <xf numFmtId="0" fontId="6" fillId="2" borderId="30" xfId="0" applyFont="1" applyFill="1" applyBorder="1" applyAlignment="1" applyProtection="1">
      <alignment horizontal="center" vertical="center"/>
      <protection locked="0"/>
    </xf>
    <xf numFmtId="0" fontId="5" fillId="0" borderId="31"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0" fontId="5" fillId="0" borderId="32" xfId="0" applyFont="1" applyBorder="1" applyAlignment="1" applyProtection="1">
      <alignment horizontal="center" vertical="center"/>
    </xf>
    <xf numFmtId="1" fontId="6" fillId="2" borderId="22" xfId="0" applyNumberFormat="1" applyFont="1" applyFill="1" applyBorder="1" applyAlignment="1" applyProtection="1">
      <alignment horizontal="center" vertical="center"/>
      <protection locked="0"/>
    </xf>
    <xf numFmtId="1" fontId="6" fillId="2" borderId="10" xfId="0" applyNumberFormat="1" applyFont="1" applyFill="1" applyBorder="1" applyAlignment="1" applyProtection="1">
      <alignment horizontal="center" vertical="center"/>
      <protection locked="0"/>
    </xf>
    <xf numFmtId="1" fontId="6" fillId="2" borderId="13" xfId="0" applyNumberFormat="1" applyFont="1" applyFill="1" applyBorder="1" applyAlignment="1" applyProtection="1">
      <alignment horizontal="center" vertical="center"/>
      <protection locked="0"/>
    </xf>
    <xf numFmtId="1" fontId="6" fillId="2" borderId="11" xfId="0" applyNumberFormat="1"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xf>
    <xf numFmtId="0" fontId="5" fillId="0" borderId="36" xfId="0" applyFont="1" applyFill="1" applyBorder="1" applyAlignment="1" applyProtection="1">
      <alignment horizontal="center" vertical="center"/>
    </xf>
    <xf numFmtId="0" fontId="5" fillId="0" borderId="29" xfId="0" applyFont="1" applyFill="1" applyBorder="1" applyAlignment="1" applyProtection="1">
      <alignment horizontal="center" vertical="center"/>
    </xf>
    <xf numFmtId="0" fontId="6" fillId="2" borderId="28" xfId="0" applyFont="1" applyFill="1" applyBorder="1" applyAlignment="1" applyProtection="1">
      <alignment horizontal="center" vertical="center"/>
      <protection locked="0"/>
    </xf>
    <xf numFmtId="0" fontId="6" fillId="2" borderId="29"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6" fillId="0" borderId="16" xfId="0" applyFont="1" applyBorder="1" applyAlignment="1" applyProtection="1">
      <alignment horizontal="left" vertical="center"/>
    </xf>
    <xf numFmtId="0" fontId="6" fillId="0" borderId="20" xfId="0" applyFont="1" applyBorder="1" applyAlignment="1" applyProtection="1">
      <alignment horizontal="left" vertical="center"/>
    </xf>
    <xf numFmtId="3" fontId="6" fillId="0" borderId="20" xfId="1" applyNumberFormat="1" applyFont="1" applyBorder="1" applyAlignment="1" applyProtection="1">
      <alignment horizontal="center" vertical="center"/>
    </xf>
    <xf numFmtId="0" fontId="6" fillId="0" borderId="17" xfId="1" applyNumberFormat="1" applyFont="1" applyBorder="1" applyAlignment="1" applyProtection="1">
      <alignment horizontal="center" vertical="center"/>
    </xf>
    <xf numFmtId="0" fontId="6" fillId="0" borderId="18" xfId="0" applyFont="1" applyFill="1" applyBorder="1" applyAlignment="1" applyProtection="1">
      <alignment horizontal="center" vertical="center"/>
    </xf>
    <xf numFmtId="0" fontId="6" fillId="0" borderId="25"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5" fillId="0" borderId="28" xfId="0" applyFont="1" applyBorder="1" applyAlignment="1" applyProtection="1">
      <alignment horizontal="center" vertical="center"/>
    </xf>
    <xf numFmtId="0" fontId="5" fillId="0" borderId="29" xfId="0" applyFont="1" applyBorder="1" applyAlignment="1" applyProtection="1">
      <alignment horizontal="center" vertical="center"/>
    </xf>
    <xf numFmtId="0" fontId="6" fillId="2" borderId="26" xfId="0" applyFont="1" applyFill="1" applyBorder="1" applyAlignment="1" applyProtection="1">
      <alignment horizontal="center" vertical="center"/>
      <protection locked="0"/>
    </xf>
    <xf numFmtId="0" fontId="6" fillId="2" borderId="38" xfId="0" applyFont="1" applyFill="1" applyBorder="1" applyAlignment="1" applyProtection="1">
      <alignment horizontal="center" vertical="center"/>
      <protection locked="0"/>
    </xf>
    <xf numFmtId="0" fontId="6" fillId="2" borderId="39" xfId="0" applyFont="1" applyFill="1" applyBorder="1" applyAlignment="1" applyProtection="1">
      <alignment horizontal="center" vertical="center"/>
      <protection locked="0"/>
    </xf>
    <xf numFmtId="0" fontId="6" fillId="2" borderId="37" xfId="0" applyFont="1" applyFill="1" applyBorder="1" applyAlignment="1" applyProtection="1">
      <alignment horizontal="center" vertical="center"/>
      <protection locked="0"/>
    </xf>
    <xf numFmtId="0" fontId="5" fillId="0" borderId="9"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8" xfId="0" applyFont="1" applyBorder="1" applyAlignment="1" applyProtection="1">
      <alignment horizontal="center" vertical="center"/>
    </xf>
    <xf numFmtId="0" fontId="6" fillId="0" borderId="25"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164" fontId="6" fillId="0" borderId="20" xfId="0" applyNumberFormat="1" applyFont="1" applyBorder="1" applyAlignment="1" applyProtection="1">
      <alignment horizontal="center" vertical="center"/>
    </xf>
    <xf numFmtId="164" fontId="6" fillId="0" borderId="17" xfId="0" applyNumberFormat="1" applyFont="1" applyBorder="1" applyAlignment="1" applyProtection="1">
      <alignment horizontal="center" vertical="center"/>
    </xf>
    <xf numFmtId="0" fontId="6" fillId="0" borderId="8"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33"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6" fillId="0" borderId="34" xfId="0" applyFont="1" applyBorder="1" applyAlignment="1" applyProtection="1">
      <alignment horizontal="center" vertical="center" wrapText="1"/>
    </xf>
    <xf numFmtId="0" fontId="5" fillId="0" borderId="15"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12" xfId="0" applyFont="1" applyBorder="1" applyAlignment="1" applyProtection="1">
      <alignment horizontal="center" vertical="center"/>
    </xf>
    <xf numFmtId="0" fontId="7" fillId="0" borderId="2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3" xfId="0" applyFont="1" applyBorder="1" applyAlignment="1">
      <alignment horizontal="center" vertical="center" wrapText="1"/>
    </xf>
    <xf numFmtId="0" fontId="6" fillId="2" borderId="27" xfId="0" applyFont="1" applyFill="1" applyBorder="1" applyAlignment="1" applyProtection="1">
      <alignment horizontal="center" vertical="center"/>
      <protection locked="0"/>
    </xf>
    <xf numFmtId="0" fontId="5" fillId="0" borderId="28" xfId="0" applyFont="1" applyBorder="1" applyAlignment="1">
      <alignment horizontal="center"/>
    </xf>
    <xf numFmtId="0" fontId="5" fillId="0" borderId="36" xfId="0" applyFont="1" applyBorder="1" applyAlignment="1">
      <alignment horizontal="center"/>
    </xf>
    <xf numFmtId="0" fontId="5" fillId="0" borderId="29" xfId="0" applyFont="1" applyBorder="1" applyAlignment="1">
      <alignment horizontal="center"/>
    </xf>
    <xf numFmtId="0" fontId="0" fillId="2" borderId="37"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2" borderId="35" xfId="0" applyFill="1" applyBorder="1" applyAlignment="1" applyProtection="1">
      <alignment horizontal="center"/>
      <protection locked="0"/>
    </xf>
    <xf numFmtId="0" fontId="8" fillId="0" borderId="0" xfId="0" applyFont="1" applyBorder="1" applyAlignment="1" applyProtection="1">
      <alignment horizontal="center" vertical="center"/>
    </xf>
    <xf numFmtId="0" fontId="8" fillId="0" borderId="23" xfId="0" applyFont="1" applyBorder="1" applyAlignment="1" applyProtection="1">
      <alignment horizontal="center" vertical="center"/>
    </xf>
    <xf numFmtId="0" fontId="8" fillId="0" borderId="24" xfId="0" applyFont="1" applyBorder="1" applyAlignment="1" applyProtection="1">
      <alignment horizontal="center" vertical="center"/>
    </xf>
    <xf numFmtId="0" fontId="8" fillId="0" borderId="34" xfId="0" applyFont="1" applyBorder="1" applyAlignment="1" applyProtection="1">
      <alignment horizontal="center" vertical="center"/>
    </xf>
    <xf numFmtId="0" fontId="6" fillId="0" borderId="21" xfId="0" applyFont="1" applyBorder="1" applyAlignment="1">
      <alignment horizontal="center" wrapText="1"/>
    </xf>
    <xf numFmtId="0" fontId="6" fillId="0" borderId="0" xfId="0" applyFont="1" applyBorder="1" applyAlignment="1">
      <alignment horizontal="center" wrapText="1"/>
    </xf>
    <xf numFmtId="0" fontId="6" fillId="0" borderId="23" xfId="0" applyFont="1" applyBorder="1" applyAlignment="1">
      <alignment horizontal="center" wrapText="1"/>
    </xf>
    <xf numFmtId="0" fontId="6" fillId="0" borderId="33" xfId="0" applyFont="1" applyBorder="1" applyAlignment="1">
      <alignment horizontal="center" wrapText="1"/>
    </xf>
    <xf numFmtId="0" fontId="6" fillId="0" borderId="24" xfId="0" applyFont="1" applyBorder="1" applyAlignment="1">
      <alignment horizontal="center" wrapText="1"/>
    </xf>
    <xf numFmtId="0" fontId="6" fillId="0" borderId="34" xfId="0" applyFont="1" applyBorder="1" applyAlignment="1">
      <alignment horizontal="center" wrapText="1"/>
    </xf>
    <xf numFmtId="0" fontId="5" fillId="0" borderId="4" xfId="0" applyFont="1" applyBorder="1" applyAlignment="1" applyProtection="1">
      <alignment horizontal="center" vertical="center"/>
    </xf>
    <xf numFmtId="0" fontId="5" fillId="0" borderId="8"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6" fillId="0" borderId="14" xfId="0" applyFont="1" applyBorder="1" applyAlignment="1" applyProtection="1">
      <alignment horizontal="left" vertical="center"/>
    </xf>
    <xf numFmtId="0" fontId="6" fillId="0" borderId="6" xfId="0" applyFont="1" applyBorder="1" applyAlignment="1" applyProtection="1">
      <alignment horizontal="left" vertical="center"/>
    </xf>
    <xf numFmtId="164" fontId="6" fillId="0" borderId="6" xfId="0" applyNumberFormat="1" applyFont="1" applyBorder="1" applyAlignment="1" applyProtection="1">
      <alignment horizontal="center" vertical="center"/>
    </xf>
    <xf numFmtId="164" fontId="6" fillId="0" borderId="7" xfId="0" applyNumberFormat="1" applyFont="1" applyBorder="1" applyAlignment="1" applyProtection="1">
      <alignment horizontal="center" vertical="center"/>
    </xf>
    <xf numFmtId="0" fontId="0" fillId="0" borderId="20" xfId="0" applyBorder="1" applyAlignment="1">
      <alignment horizontal="center" vertical="center"/>
    </xf>
  </cellXfs>
  <cellStyles count="3">
    <cellStyle name="Millares" xfId="1" builtinId="3"/>
    <cellStyle name="Moneda" xfId="2" builtinId="4"/>
    <cellStyle name="Normal" xfId="0" builtinId="0"/>
  </cellStyles>
  <dxfs count="0"/>
  <tableStyles count="0" defaultTableStyle="TableStyleMedium2" defaultPivotStyle="PivotStyleLight16"/>
  <colors>
    <mruColors>
      <color rgb="FF691C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809625</xdr:colOff>
      <xdr:row>6</xdr:row>
      <xdr:rowOff>114300</xdr:rowOff>
    </xdr:from>
    <xdr:to>
      <xdr:col>4</xdr:col>
      <xdr:colOff>410850</xdr:colOff>
      <xdr:row>6</xdr:row>
      <xdr:rowOff>114301</xdr:rowOff>
    </xdr:to>
    <xdr:cxnSp macro="">
      <xdr:nvCxnSpPr>
        <xdr:cNvPr id="2" name="Conector recto 1">
          <a:extLst>
            <a:ext uri="{FF2B5EF4-FFF2-40B4-BE49-F238E27FC236}">
              <a16:creationId xmlns:a16="http://schemas.microsoft.com/office/drawing/2014/main" id="{C578DDE2-9AB2-4F8B-83EF-5418FBED386F}"/>
            </a:ext>
          </a:extLst>
        </xdr:cNvPr>
        <xdr:cNvCxnSpPr/>
      </xdr:nvCxnSpPr>
      <xdr:spPr>
        <a:xfrm>
          <a:off x="809625" y="685800"/>
          <a:ext cx="5068575"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2</xdr:col>
      <xdr:colOff>1257300</xdr:colOff>
      <xdr:row>5</xdr:row>
      <xdr:rowOff>295275</xdr:rowOff>
    </xdr:to>
    <xdr:pic>
      <xdr:nvPicPr>
        <xdr:cNvPr id="5" name="Graphic 3">
          <a:extLst>
            <a:ext uri="{FF2B5EF4-FFF2-40B4-BE49-F238E27FC236}">
              <a16:creationId xmlns:a16="http://schemas.microsoft.com/office/drawing/2014/main" id="{57074ED3-7D1E-4B24-AC89-806A270DF56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l="122" t="6325" r="51495" b="81307"/>
        <a:stretch/>
      </xdr:blipFill>
      <xdr:spPr bwMode="auto">
        <a:xfrm>
          <a:off x="0" y="0"/>
          <a:ext cx="3771900" cy="12477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42</xdr:row>
      <xdr:rowOff>1457325</xdr:rowOff>
    </xdr:from>
    <xdr:to>
      <xdr:col>5</xdr:col>
      <xdr:colOff>9524</xdr:colOff>
      <xdr:row>49</xdr:row>
      <xdr:rowOff>6144</xdr:rowOff>
    </xdr:to>
    <xdr:pic>
      <xdr:nvPicPr>
        <xdr:cNvPr id="7" name="Graphic 3">
          <a:extLst>
            <a:ext uri="{FF2B5EF4-FFF2-40B4-BE49-F238E27FC236}">
              <a16:creationId xmlns:a16="http://schemas.microsoft.com/office/drawing/2014/main" id="{9CAB34C4-D4B5-43D3-B1D9-98BE40D0430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t="85918"/>
        <a:stretch/>
      </xdr:blipFill>
      <xdr:spPr bwMode="auto">
        <a:xfrm>
          <a:off x="0" y="10582275"/>
          <a:ext cx="6829424" cy="1244394"/>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1"/>
  <sheetViews>
    <sheetView tabSelected="1" zoomScaleNormal="100" workbookViewId="0"/>
  </sheetViews>
  <sheetFormatPr baseColWidth="10" defaultColWidth="11.42578125" defaultRowHeight="15"/>
  <cols>
    <col min="1" max="1" width="17.7109375" style="5" customWidth="1"/>
    <col min="2" max="2" width="20" style="5" customWidth="1"/>
    <col min="3" max="3" width="27.28515625" style="5" customWidth="1"/>
    <col min="4" max="4" width="19.7109375" style="5" customWidth="1"/>
    <col min="5" max="5" width="17.5703125" style="5" customWidth="1"/>
    <col min="6" max="16384" width="11.42578125" style="5"/>
  </cols>
  <sheetData>
    <row r="1" spans="1:5">
      <c r="A1" s="8"/>
      <c r="B1" s="9"/>
      <c r="C1" s="9"/>
      <c r="D1" s="9"/>
      <c r="E1" s="10"/>
    </row>
    <row r="2" spans="1:5">
      <c r="A2" s="11"/>
      <c r="B2" s="12"/>
      <c r="C2" s="12"/>
      <c r="D2" s="12"/>
      <c r="E2" s="13"/>
    </row>
    <row r="3" spans="1:5">
      <c r="A3" s="11"/>
      <c r="B3" s="12"/>
      <c r="C3" s="12"/>
      <c r="D3" s="12"/>
      <c r="E3" s="13"/>
    </row>
    <row r="4" spans="1:5">
      <c r="A4" s="11"/>
      <c r="B4" s="12"/>
      <c r="C4" s="12"/>
      <c r="D4" s="12"/>
      <c r="E4" s="13"/>
    </row>
    <row r="5" spans="1:5">
      <c r="A5" s="11"/>
      <c r="B5" s="12"/>
      <c r="C5" s="12"/>
      <c r="D5" s="12"/>
      <c r="E5" s="13"/>
    </row>
    <row r="6" spans="1:5" ht="30" customHeight="1">
      <c r="A6" s="34" t="s">
        <v>44</v>
      </c>
      <c r="B6" s="35"/>
      <c r="C6" s="35"/>
      <c r="D6" s="35"/>
      <c r="E6" s="36"/>
    </row>
    <row r="7" spans="1:5" ht="16.5">
      <c r="A7" s="37"/>
      <c r="B7" s="38"/>
      <c r="C7" s="38"/>
      <c r="D7" s="38"/>
      <c r="E7" s="39"/>
    </row>
    <row r="8" spans="1:5">
      <c r="A8" s="52" t="s">
        <v>0</v>
      </c>
      <c r="B8" s="53"/>
      <c r="C8" s="53"/>
      <c r="D8" s="53"/>
      <c r="E8" s="54"/>
    </row>
    <row r="9" spans="1:5" ht="24" customHeight="1">
      <c r="A9" s="40" t="s">
        <v>26</v>
      </c>
      <c r="B9" s="41"/>
      <c r="C9" s="41"/>
      <c r="D9" s="41"/>
      <c r="E9" s="42"/>
    </row>
    <row r="10" spans="1:5" ht="24" customHeight="1">
      <c r="A10" s="40"/>
      <c r="B10" s="41"/>
      <c r="C10" s="41"/>
      <c r="D10" s="41"/>
      <c r="E10" s="42"/>
    </row>
    <row r="11" spans="1:5" ht="7.5" customHeight="1">
      <c r="A11" s="46"/>
      <c r="B11" s="47"/>
      <c r="C11" s="47"/>
      <c r="D11" s="47"/>
      <c r="E11" s="48"/>
    </row>
    <row r="12" spans="1:5">
      <c r="A12" s="43" t="s">
        <v>1</v>
      </c>
      <c r="B12" s="44"/>
      <c r="C12" s="44"/>
      <c r="D12" s="44"/>
      <c r="E12" s="45"/>
    </row>
    <row r="13" spans="1:5" ht="6" customHeight="1" thickBot="1">
      <c r="A13" s="49"/>
      <c r="B13" s="50"/>
      <c r="C13" s="50"/>
      <c r="D13" s="50"/>
      <c r="E13" s="51"/>
    </row>
    <row r="14" spans="1:5" ht="15.75" thickBot="1">
      <c r="A14" s="78" t="s">
        <v>35</v>
      </c>
      <c r="B14" s="79"/>
      <c r="C14" s="105" t="s">
        <v>2</v>
      </c>
      <c r="D14" s="106"/>
      <c r="E14" s="107"/>
    </row>
    <row r="15" spans="1:5" ht="15.75" thickBot="1">
      <c r="A15" s="104"/>
      <c r="B15" s="104"/>
      <c r="C15" s="108"/>
      <c r="D15" s="109"/>
      <c r="E15" s="110"/>
    </row>
    <row r="16" spans="1:5" ht="15.75" thickBot="1">
      <c r="A16" s="58" t="s">
        <v>32</v>
      </c>
      <c r="B16" s="58"/>
      <c r="C16" s="28" t="s">
        <v>43</v>
      </c>
      <c r="D16" s="43" t="s">
        <v>29</v>
      </c>
      <c r="E16" s="45"/>
    </row>
    <row r="17" spans="1:5" ht="15.75" thickBot="1">
      <c r="A17" s="55"/>
      <c r="B17" s="55"/>
      <c r="C17" s="15"/>
      <c r="D17" s="28" t="s">
        <v>27</v>
      </c>
      <c r="E17" s="28" t="s">
        <v>28</v>
      </c>
    </row>
    <row r="18" spans="1:5" ht="15.75" thickBot="1">
      <c r="A18" s="28" t="s">
        <v>30</v>
      </c>
      <c r="B18" s="66"/>
      <c r="C18" s="67"/>
      <c r="D18" s="59">
        <v>10</v>
      </c>
      <c r="E18" s="61">
        <v>2021</v>
      </c>
    </row>
    <row r="19" spans="1:5" ht="15.75" thickBot="1">
      <c r="A19" s="63" t="s">
        <v>3</v>
      </c>
      <c r="B19" s="64"/>
      <c r="C19" s="65"/>
      <c r="D19" s="60"/>
      <c r="E19" s="62"/>
    </row>
    <row r="20" spans="1:5" ht="15.75" thickBot="1">
      <c r="A20" s="78" t="s">
        <v>4</v>
      </c>
      <c r="B20" s="79"/>
      <c r="C20" s="28" t="s">
        <v>5</v>
      </c>
      <c r="D20" s="28" t="s">
        <v>6</v>
      </c>
      <c r="E20" s="28" t="s">
        <v>7</v>
      </c>
    </row>
    <row r="21" spans="1:5" ht="15.75" thickBot="1">
      <c r="A21" s="80"/>
      <c r="B21" s="81"/>
      <c r="C21" s="16"/>
      <c r="D21" s="26"/>
      <c r="E21" s="26"/>
    </row>
    <row r="22" spans="1:5" ht="15.75" thickBot="1">
      <c r="A22" s="78" t="s">
        <v>8</v>
      </c>
      <c r="B22" s="79"/>
      <c r="C22" s="28" t="s">
        <v>9</v>
      </c>
      <c r="D22" s="28" t="s">
        <v>10</v>
      </c>
      <c r="E22" s="28" t="s">
        <v>11</v>
      </c>
    </row>
    <row r="23" spans="1:5" ht="15.75" thickBot="1">
      <c r="A23" s="82"/>
      <c r="B23" s="83"/>
      <c r="C23" s="29"/>
      <c r="D23" s="16"/>
      <c r="E23" s="26"/>
    </row>
    <row r="24" spans="1:5" ht="27" customHeight="1" thickBot="1">
      <c r="A24" s="84" t="s">
        <v>45</v>
      </c>
      <c r="B24" s="17" t="s">
        <v>49</v>
      </c>
      <c r="C24" s="19">
        <f>B26+C26</f>
        <v>45</v>
      </c>
      <c r="D24" s="56" t="s">
        <v>46</v>
      </c>
      <c r="E24" s="56" t="s">
        <v>50</v>
      </c>
    </row>
    <row r="25" spans="1:5" ht="28.5" customHeight="1" thickBot="1">
      <c r="A25" s="85"/>
      <c r="B25" s="27" t="s">
        <v>47</v>
      </c>
      <c r="C25" s="27" t="s">
        <v>48</v>
      </c>
      <c r="D25" s="57"/>
      <c r="E25" s="57"/>
    </row>
    <row r="26" spans="1:5" ht="15.75" thickBot="1">
      <c r="A26" s="7">
        <v>20</v>
      </c>
      <c r="B26" s="14">
        <v>20</v>
      </c>
      <c r="C26" s="14">
        <v>25</v>
      </c>
      <c r="D26" s="18">
        <f>A26+C24</f>
        <v>65</v>
      </c>
      <c r="E26" s="24">
        <v>31</v>
      </c>
    </row>
    <row r="27" spans="1:5" s="6" customFormat="1" ht="8.25" customHeight="1" thickBot="1">
      <c r="A27" s="75"/>
      <c r="B27" s="76"/>
      <c r="C27" s="76"/>
      <c r="D27" s="76"/>
      <c r="E27" s="77"/>
    </row>
    <row r="28" spans="1:5">
      <c r="A28" s="68" t="s">
        <v>42</v>
      </c>
      <c r="B28" s="69"/>
      <c r="C28" s="69"/>
      <c r="D28" s="69"/>
      <c r="E28" s="70"/>
    </row>
    <row r="29" spans="1:5">
      <c r="A29" s="71" t="s">
        <v>12</v>
      </c>
      <c r="B29" s="72"/>
      <c r="C29" s="72"/>
      <c r="D29" s="73">
        <f>A26</f>
        <v>20</v>
      </c>
      <c r="E29" s="74"/>
    </row>
    <row r="30" spans="1:5">
      <c r="A30" s="71" t="s">
        <v>41</v>
      </c>
      <c r="B30" s="72"/>
      <c r="C30" s="72"/>
      <c r="D30" s="90">
        <f>89.62*0.15</f>
        <v>13.443</v>
      </c>
      <c r="E30" s="91"/>
    </row>
    <row r="31" spans="1:5">
      <c r="A31" s="71" t="s">
        <v>13</v>
      </c>
      <c r="B31" s="72"/>
      <c r="C31" s="72"/>
      <c r="D31" s="90">
        <f>D29*D30</f>
        <v>268.86</v>
      </c>
      <c r="E31" s="91"/>
    </row>
    <row r="32" spans="1:5">
      <c r="A32" s="71" t="s">
        <v>14</v>
      </c>
      <c r="B32" s="72"/>
      <c r="C32" s="72"/>
      <c r="D32" s="90">
        <f ca="1">IF(Trabajo!G3="SI COBRO",Formato!D31-(Formato!D31*Trabajo!C5),0)</f>
        <v>2.2335202492212147</v>
      </c>
      <c r="E32" s="91"/>
    </row>
    <row r="33" spans="1:5">
      <c r="A33" s="71" t="s">
        <v>15</v>
      </c>
      <c r="B33" s="72"/>
      <c r="C33" s="72"/>
      <c r="D33" s="90">
        <f ca="1">IF(MONTH(TODAY())&gt;=11,0,IF(Trabajo!G3="SI COBRO",(Formato!D31+Formato!D32)*(Trabajo!D5/100),0))</f>
        <v>0</v>
      </c>
      <c r="E33" s="91"/>
    </row>
    <row r="34" spans="1:5" ht="15.75" thickBot="1">
      <c r="A34" s="125" t="s">
        <v>16</v>
      </c>
      <c r="B34" s="126"/>
      <c r="C34" s="126"/>
      <c r="D34" s="127">
        <f ca="1">SUM(D31:E33)</f>
        <v>271.09352024922123</v>
      </c>
      <c r="E34" s="128"/>
    </row>
    <row r="35" spans="1:5" ht="7.5" customHeight="1" thickBot="1">
      <c r="A35" s="86"/>
      <c r="B35" s="87"/>
      <c r="C35" s="87"/>
      <c r="D35" s="88"/>
      <c r="E35" s="89"/>
    </row>
    <row r="36" spans="1:5" ht="34.5" customHeight="1">
      <c r="A36" s="92"/>
      <c r="B36" s="93"/>
      <c r="C36" s="94"/>
      <c r="D36" s="30"/>
      <c r="E36" s="31"/>
    </row>
    <row r="37" spans="1:5" ht="30.75" customHeight="1" thickBot="1">
      <c r="A37" s="95"/>
      <c r="B37" s="96"/>
      <c r="C37" s="97"/>
      <c r="D37" s="32"/>
      <c r="E37" s="33"/>
    </row>
    <row r="38" spans="1:5">
      <c r="A38" s="122" t="s">
        <v>40</v>
      </c>
      <c r="B38" s="123"/>
      <c r="C38" s="124"/>
      <c r="D38" s="121" t="s">
        <v>39</v>
      </c>
      <c r="E38" s="31"/>
    </row>
    <row r="39" spans="1:5" ht="21" customHeight="1">
      <c r="A39" s="115" t="s">
        <v>38</v>
      </c>
      <c r="B39" s="116"/>
      <c r="C39" s="117"/>
      <c r="D39" s="111" t="s">
        <v>37</v>
      </c>
      <c r="E39" s="112"/>
    </row>
    <row r="40" spans="1:5" ht="24" customHeight="1" thickBot="1">
      <c r="A40" s="118"/>
      <c r="B40" s="119"/>
      <c r="C40" s="120"/>
      <c r="D40" s="113" t="s">
        <v>36</v>
      </c>
      <c r="E40" s="114"/>
    </row>
    <row r="41" spans="1:5">
      <c r="A41" s="43" t="str">
        <f ca="1">CONCATENATE("COZUMEL, QUINTANA  ROO, A ",DAY(TODAY())," DE ", UPPER(TEXT(TODAY(),"MMMM"))," DE ",YEAR(TODAY()))</f>
        <v>COZUMEL, QUINTANA  ROO, A 29 DE NOVIEMBRE DE 2021</v>
      </c>
      <c r="B41" s="44"/>
      <c r="C41" s="44"/>
      <c r="D41" s="44"/>
      <c r="E41" s="45"/>
    </row>
    <row r="42" spans="1:5">
      <c r="A42" s="98"/>
      <c r="B42" s="99"/>
      <c r="C42" s="99"/>
      <c r="D42" s="99"/>
      <c r="E42" s="100"/>
    </row>
    <row r="43" spans="1:5" ht="121.5" customHeight="1">
      <c r="A43" s="101" t="s">
        <v>31</v>
      </c>
      <c r="B43" s="102"/>
      <c r="C43" s="102"/>
      <c r="D43" s="102"/>
      <c r="E43" s="103"/>
    </row>
    <row r="44" spans="1:5">
      <c r="A44" s="11"/>
      <c r="B44" s="12"/>
      <c r="C44" s="12"/>
      <c r="D44" s="12"/>
      <c r="E44" s="13"/>
    </row>
    <row r="45" spans="1:5">
      <c r="A45" s="11"/>
      <c r="B45" s="12"/>
      <c r="C45" s="12"/>
      <c r="D45" s="12"/>
      <c r="E45" s="13"/>
    </row>
    <row r="46" spans="1:5">
      <c r="A46" s="11"/>
      <c r="B46" s="12"/>
      <c r="C46" s="12"/>
      <c r="D46" s="12"/>
      <c r="E46" s="13"/>
    </row>
    <row r="47" spans="1:5">
      <c r="A47" s="11"/>
      <c r="B47" s="12"/>
      <c r="C47" s="12"/>
      <c r="D47" s="12"/>
      <c r="E47" s="13"/>
    </row>
    <row r="48" spans="1:5">
      <c r="A48" s="11"/>
      <c r="B48" s="12"/>
      <c r="C48" s="12"/>
      <c r="D48" s="12"/>
      <c r="E48" s="13"/>
    </row>
    <row r="49" spans="1:5" ht="15.75" thickBot="1">
      <c r="A49" s="21"/>
      <c r="B49" s="22"/>
      <c r="C49" s="22"/>
      <c r="D49" s="22"/>
      <c r="E49" s="23"/>
    </row>
    <row r="50" spans="1:5">
      <c r="A50" s="25"/>
      <c r="B50" s="25"/>
      <c r="C50" s="25"/>
      <c r="D50" s="25"/>
      <c r="E50" s="25"/>
    </row>
    <row r="51" spans="1:5">
      <c r="A51" s="25"/>
      <c r="B51" s="25"/>
      <c r="C51" s="25"/>
      <c r="D51" s="25"/>
      <c r="E51" s="25"/>
    </row>
  </sheetData>
  <sheetProtection algorithmName="SHA-512" hashValue="FemP1QSqC0CxmB2FcppzX+UNEDsXBrnIPgaIJS8g6qtYUEI16N6pxgT6+X4ryS1Epvtw/8PwCVugWBGCTaaa/g==" saltValue="J37LUCo2KQYL9pTcMb1CPw==" spinCount="100000" sheet="1" objects="1" scenarios="1"/>
  <dataConsolidate/>
  <mergeCells count="49">
    <mergeCell ref="A36:C37"/>
    <mergeCell ref="A41:E42"/>
    <mergeCell ref="A43:E43"/>
    <mergeCell ref="A14:B14"/>
    <mergeCell ref="A15:B15"/>
    <mergeCell ref="C14:E14"/>
    <mergeCell ref="C15:E15"/>
    <mergeCell ref="D39:E39"/>
    <mergeCell ref="D40:E40"/>
    <mergeCell ref="A39:C40"/>
    <mergeCell ref="D38:E38"/>
    <mergeCell ref="A38:C38"/>
    <mergeCell ref="A33:C33"/>
    <mergeCell ref="D33:E33"/>
    <mergeCell ref="A34:C34"/>
    <mergeCell ref="D34:E34"/>
    <mergeCell ref="A35:E35"/>
    <mergeCell ref="A30:C30"/>
    <mergeCell ref="D30:E30"/>
    <mergeCell ref="A31:C31"/>
    <mergeCell ref="D31:E31"/>
    <mergeCell ref="A32:C32"/>
    <mergeCell ref="D32:E32"/>
    <mergeCell ref="B18:C18"/>
    <mergeCell ref="A28:E28"/>
    <mergeCell ref="A29:C29"/>
    <mergeCell ref="D29:E29"/>
    <mergeCell ref="A27:E27"/>
    <mergeCell ref="A20:B20"/>
    <mergeCell ref="A21:B21"/>
    <mergeCell ref="A22:B22"/>
    <mergeCell ref="A23:B23"/>
    <mergeCell ref="A24:A25"/>
    <mergeCell ref="D36:E37"/>
    <mergeCell ref="A6:E6"/>
    <mergeCell ref="A7:E7"/>
    <mergeCell ref="A9:E10"/>
    <mergeCell ref="A12:E12"/>
    <mergeCell ref="A11:E11"/>
    <mergeCell ref="A13:E13"/>
    <mergeCell ref="A8:E8"/>
    <mergeCell ref="A17:B17"/>
    <mergeCell ref="D16:E16"/>
    <mergeCell ref="D24:D25"/>
    <mergeCell ref="E24:E25"/>
    <mergeCell ref="A16:B16"/>
    <mergeCell ref="D18:D19"/>
    <mergeCell ref="E18:E19"/>
    <mergeCell ref="A19:C19"/>
  </mergeCells>
  <printOptions horizontalCentered="1" verticalCentered="1"/>
  <pageMargins left="3.937007874015748E-2" right="3.937007874015748E-2" top="0.35433070866141736" bottom="0.35433070866141736" header="0.31496062992125984" footer="0.31496062992125984"/>
  <pageSetup scale="80" orientation="portrait" r:id="rId1"/>
  <headerFooter>
    <oddFooter>&amp;F</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ListaMes" xr:uid="{A22C3F9D-9AB4-4244-91EE-856619B403D4}">
          <x14:formula1>
            <xm:f>Trabajo!$B$7:$B$18</xm:f>
          </x14:formula1>
          <xm:sqref>D18:D19</xm:sqref>
        </x14:dataValidation>
        <x14:dataValidation type="list" allowBlank="1" showInputMessage="1" showErrorMessage="1" promptTitle="ListaAños" xr:uid="{AB907499-82BA-4890-A51C-C397ABC39C2A}">
          <x14:formula1>
            <xm:f>Trabajo!$C$7:$C$10</xm:f>
          </x14:formula1>
          <xm:sqref>E18:E19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18"/>
  <sheetViews>
    <sheetView workbookViewId="0">
      <selection activeCell="C10" sqref="C10"/>
    </sheetView>
  </sheetViews>
  <sheetFormatPr baseColWidth="10" defaultRowHeight="15"/>
  <cols>
    <col min="1" max="1" width="5" bestFit="1" customWidth="1"/>
    <col min="2" max="2" width="8.140625" bestFit="1" customWidth="1"/>
    <col min="3" max="3" width="12" bestFit="1" customWidth="1"/>
    <col min="4" max="4" width="12.5703125" bestFit="1" customWidth="1"/>
    <col min="5" max="5" width="5.7109375" bestFit="1" customWidth="1"/>
    <col min="6" max="6" width="5" bestFit="1" customWidth="1"/>
    <col min="7" max="7" width="9.5703125" bestFit="1" customWidth="1"/>
    <col min="9" max="9" width="9.28515625" bestFit="1" customWidth="1"/>
  </cols>
  <sheetData>
    <row r="2" spans="1:9">
      <c r="B2" s="1" t="s">
        <v>17</v>
      </c>
      <c r="C2" s="1" t="s">
        <v>18</v>
      </c>
      <c r="D2" s="1" t="s">
        <v>19</v>
      </c>
      <c r="E2" s="1" t="s">
        <v>25</v>
      </c>
      <c r="F2" s="1"/>
      <c r="G2" s="4" t="s">
        <v>20</v>
      </c>
    </row>
    <row r="3" spans="1:9">
      <c r="A3">
        <f ca="1">YEAR(TODAY())</f>
        <v>2021</v>
      </c>
      <c r="B3" s="1" t="str">
        <f>CONCATENATE(IF(Formato!D18=12,Formato!E18+1,Formato!E18),IF(Formato!D18=12,1,Formato!D18))</f>
        <v>202110</v>
      </c>
      <c r="C3" s="1">
        <f>VLOOKUP(B3,INPC!A1:E36,5,0)</f>
        <v>114.6</v>
      </c>
      <c r="D3" s="1">
        <f>VLOOKUP(B3,INPC!A1:E36,4,0)</f>
        <v>1.47</v>
      </c>
      <c r="E3" s="1">
        <f>MATCH(B3,INPC!$A$1:$A$48,0)+1</f>
        <v>35</v>
      </c>
      <c r="F3" s="1">
        <f>VLOOKUP(B3,INPC!A1:E84,4,0)</f>
        <v>1.47</v>
      </c>
      <c r="G3" s="129" t="str">
        <f ca="1">IF(Formato!E18=A3,IF(Formato!D18=A4,"NO COBRO",IF(Formato!D18=A4-1,IF(DAY(TODAY())&lt;=15,"NO COBRO","SI COBRO"),"SI COBRO")),IF(Formato!D18=12,IF(A4=1,IF(DAY(TODAY())&lt;=15,"NO COBRO","SI COBRO"),"SI COBRO"),"SI COBRO"))</f>
        <v>SI COBRO</v>
      </c>
    </row>
    <row r="4" spans="1:9">
      <c r="A4">
        <f ca="1">MONTH(TODAY())</f>
        <v>11</v>
      </c>
      <c r="B4" s="1" t="str">
        <f ca="1">CONCATENATE(YEAR(TODAY()),MONTH(TODAY()))</f>
        <v>202111</v>
      </c>
      <c r="C4" s="1">
        <f ca="1">IF(VLOOKUP(B4,INPC!A2:E36,5,0)=0,VLOOKUP(CONCATENATE(YEAR(TODAY()),MONTH(TODAY())-1),INPC!A2:E36,5,0),VLOOKUP(B4,INPC!A2:E36,5,0))</f>
        <v>115.56</v>
      </c>
      <c r="D4" s="1">
        <f ca="1">VLOOKUP(B4,INPC!A2:E36,4,0)</f>
        <v>1.47</v>
      </c>
      <c r="E4" s="1">
        <f ca="1">MATCH(B4,INPC!$A$1:$A$48,0)+1</f>
        <v>36</v>
      </c>
      <c r="F4" s="1">
        <f ca="1">VLOOKUP(B4,INPC!A1:E84,4,0)</f>
        <v>1.47</v>
      </c>
      <c r="G4" s="129"/>
      <c r="I4" t="str">
        <f ca="1">IF(Formato!E18=A3,IF(Formato!D18&lt;=A4-1,IF(DAY(TODAY())&lt;=15,"NO COBRO","SI COBRO"),"NO COBRO"),IF(Formato!D18=12,IF(A4=1,IF(DAY(TODAY())&lt;=15,"NO COBRO","SI COBRO"),"SI COBRO"),"SI COBRO"))</f>
        <v>SI COBRO</v>
      </c>
    </row>
    <row r="5" spans="1:9">
      <c r="B5" s="1"/>
      <c r="C5" s="1">
        <f ca="1">C3/C4</f>
        <v>0.99169262720664586</v>
      </c>
      <c r="D5" s="1">
        <f ca="1">SUM(INDIRECT("INPC!D"&amp;E3&amp;":D"&amp;E4))</f>
        <v>2.94</v>
      </c>
      <c r="E5" s="1"/>
      <c r="F5" s="3"/>
      <c r="G5" s="2"/>
    </row>
    <row r="7" spans="1:9">
      <c r="B7">
        <v>1</v>
      </c>
      <c r="C7">
        <v>2019</v>
      </c>
      <c r="D7" t="s">
        <v>33</v>
      </c>
    </row>
    <row r="8" spans="1:9">
      <c r="B8">
        <v>2</v>
      </c>
      <c r="C8">
        <v>2020</v>
      </c>
      <c r="D8" t="s">
        <v>34</v>
      </c>
    </row>
    <row r="9" spans="1:9">
      <c r="B9">
        <v>3</v>
      </c>
      <c r="C9">
        <v>2021</v>
      </c>
    </row>
    <row r="10" spans="1:9">
      <c r="B10">
        <v>4</v>
      </c>
      <c r="C10">
        <v>2022</v>
      </c>
    </row>
    <row r="11" spans="1:9">
      <c r="B11">
        <v>5</v>
      </c>
    </row>
    <row r="12" spans="1:9">
      <c r="B12">
        <v>6</v>
      </c>
    </row>
    <row r="13" spans="1:9">
      <c r="B13">
        <v>7</v>
      </c>
    </row>
    <row r="14" spans="1:9">
      <c r="B14">
        <v>8</v>
      </c>
    </row>
    <row r="15" spans="1:9">
      <c r="B15">
        <v>9</v>
      </c>
    </row>
    <row r="16" spans="1:9">
      <c r="B16">
        <v>10</v>
      </c>
    </row>
    <row r="17" spans="2:2">
      <c r="B17">
        <v>11</v>
      </c>
    </row>
    <row r="18" spans="2:2">
      <c r="B18">
        <v>12</v>
      </c>
    </row>
  </sheetData>
  <sheetProtection algorithmName="SHA-512" hashValue="Hw5cIwjND4D1p/boGTbB87674KnD/z29Tt8/hTf2ZYyulrQnxCX7d0CWCd2YodhhPDPZZaDefYybAeSKEjfZwg==" saltValue="zBtl5ZRuvdwNfA+yV/d3tg==" spinCount="100000" sheet="1" objects="1" scenarios="1"/>
  <mergeCells count="1">
    <mergeCell ref="G3:G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7"/>
  <sheetViews>
    <sheetView workbookViewId="0">
      <pane ySplit="1" topLeftCell="A20" activePane="bottomLeft" state="frozen"/>
      <selection pane="bottomLeft" activeCell="E37" sqref="E37"/>
    </sheetView>
  </sheetViews>
  <sheetFormatPr baseColWidth="10" defaultRowHeight="15"/>
  <cols>
    <col min="1" max="1" width="11.85546875" bestFit="1" customWidth="1"/>
    <col min="2" max="2" width="10.85546875" bestFit="1" customWidth="1"/>
    <col min="3" max="3" width="11.85546875" bestFit="1" customWidth="1"/>
    <col min="4" max="4" width="11.7109375" bestFit="1" customWidth="1"/>
    <col min="5" max="5" width="9" bestFit="1" customWidth="1"/>
  </cols>
  <sheetData>
    <row r="1" spans="1:5">
      <c r="B1" t="s">
        <v>21</v>
      </c>
      <c r="C1" t="s">
        <v>22</v>
      </c>
      <c r="D1" t="s">
        <v>23</v>
      </c>
      <c r="E1" t="s">
        <v>24</v>
      </c>
    </row>
    <row r="2" spans="1:5">
      <c r="A2" t="str">
        <f>CONCATENATE(B3,C3)</f>
        <v>20192</v>
      </c>
      <c r="B2">
        <v>2019</v>
      </c>
      <c r="C2">
        <v>1</v>
      </c>
      <c r="D2">
        <v>1.47</v>
      </c>
      <c r="E2">
        <v>103.108</v>
      </c>
    </row>
    <row r="3" spans="1:5">
      <c r="A3" t="str">
        <f t="shared" ref="A3:A37" si="0">CONCATENATE(B4,C4)</f>
        <v>20193</v>
      </c>
      <c r="B3">
        <v>2019</v>
      </c>
      <c r="C3">
        <v>2</v>
      </c>
      <c r="D3">
        <v>1.47</v>
      </c>
      <c r="E3">
        <v>103.07899999999999</v>
      </c>
    </row>
    <row r="4" spans="1:5">
      <c r="A4" t="str">
        <f t="shared" si="0"/>
        <v>20194</v>
      </c>
      <c r="B4">
        <v>2019</v>
      </c>
      <c r="C4">
        <v>3</v>
      </c>
      <c r="D4">
        <v>1.47</v>
      </c>
      <c r="E4">
        <v>103.476</v>
      </c>
    </row>
    <row r="5" spans="1:5">
      <c r="A5" t="str">
        <f t="shared" si="0"/>
        <v>20195</v>
      </c>
      <c r="B5">
        <v>2019</v>
      </c>
      <c r="C5">
        <v>4</v>
      </c>
      <c r="D5">
        <v>1.47</v>
      </c>
      <c r="E5">
        <v>103.53100000000001</v>
      </c>
    </row>
    <row r="6" spans="1:5">
      <c r="A6" t="str">
        <f t="shared" si="0"/>
        <v>20196</v>
      </c>
      <c r="B6">
        <v>2019</v>
      </c>
      <c r="C6">
        <v>5</v>
      </c>
      <c r="D6">
        <v>1.47</v>
      </c>
      <c r="E6">
        <v>103.53100000000001</v>
      </c>
    </row>
    <row r="7" spans="1:5">
      <c r="A7" t="str">
        <f t="shared" si="0"/>
        <v>20197</v>
      </c>
      <c r="B7">
        <v>2019</v>
      </c>
      <c r="C7">
        <v>6</v>
      </c>
      <c r="D7">
        <v>1.47</v>
      </c>
      <c r="E7">
        <v>103.53100000000001</v>
      </c>
    </row>
    <row r="8" spans="1:5">
      <c r="A8" t="str">
        <f t="shared" si="0"/>
        <v>20198</v>
      </c>
      <c r="B8">
        <v>2019</v>
      </c>
      <c r="C8">
        <v>7</v>
      </c>
      <c r="D8">
        <v>1.47</v>
      </c>
      <c r="E8">
        <v>103.687</v>
      </c>
    </row>
    <row r="9" spans="1:5">
      <c r="A9" t="str">
        <f t="shared" si="0"/>
        <v>20199</v>
      </c>
      <c r="B9">
        <v>2019</v>
      </c>
      <c r="C9">
        <v>8</v>
      </c>
      <c r="D9">
        <v>1.47</v>
      </c>
      <c r="E9">
        <v>103.687</v>
      </c>
    </row>
    <row r="10" spans="1:5">
      <c r="A10" t="str">
        <f t="shared" si="0"/>
        <v>201910</v>
      </c>
      <c r="B10">
        <v>2019</v>
      </c>
      <c r="C10">
        <v>9</v>
      </c>
      <c r="D10">
        <v>1.47</v>
      </c>
      <c r="E10">
        <v>103.94199999999999</v>
      </c>
    </row>
    <row r="11" spans="1:5">
      <c r="A11" t="str">
        <f t="shared" si="0"/>
        <v>201911</v>
      </c>
      <c r="B11">
        <v>2019</v>
      </c>
      <c r="C11">
        <v>10</v>
      </c>
      <c r="D11">
        <v>1.47</v>
      </c>
      <c r="E11">
        <v>104.503</v>
      </c>
    </row>
    <row r="12" spans="1:5">
      <c r="A12" t="str">
        <f t="shared" si="0"/>
        <v>201912</v>
      </c>
      <c r="B12">
        <v>2019</v>
      </c>
      <c r="C12">
        <v>11</v>
      </c>
      <c r="D12">
        <v>1.47</v>
      </c>
      <c r="E12">
        <v>105.346</v>
      </c>
    </row>
    <row r="13" spans="1:5">
      <c r="A13" t="str">
        <f t="shared" si="0"/>
        <v>20201</v>
      </c>
      <c r="B13">
        <v>2019</v>
      </c>
      <c r="C13">
        <v>12</v>
      </c>
      <c r="D13">
        <v>1.47</v>
      </c>
      <c r="E13">
        <v>105.934</v>
      </c>
    </row>
    <row r="14" spans="1:5">
      <c r="A14" t="str">
        <f t="shared" si="0"/>
        <v>20202</v>
      </c>
      <c r="B14">
        <v>2020</v>
      </c>
      <c r="C14">
        <v>1</v>
      </c>
      <c r="D14">
        <v>1.47</v>
      </c>
      <c r="E14">
        <v>106.447</v>
      </c>
    </row>
    <row r="15" spans="1:5">
      <c r="A15" t="str">
        <f t="shared" si="0"/>
        <v>20203</v>
      </c>
      <c r="B15">
        <v>2020</v>
      </c>
      <c r="C15">
        <v>2</v>
      </c>
      <c r="D15">
        <v>1.47</v>
      </c>
      <c r="E15">
        <v>106.889</v>
      </c>
    </row>
    <row r="16" spans="1:5">
      <c r="A16" t="str">
        <f t="shared" si="0"/>
        <v>20204</v>
      </c>
      <c r="B16">
        <v>2020</v>
      </c>
      <c r="C16">
        <v>3</v>
      </c>
      <c r="D16">
        <v>1.47</v>
      </c>
      <c r="E16">
        <v>106.889</v>
      </c>
    </row>
    <row r="17" spans="1:5">
      <c r="A17" t="str">
        <f t="shared" si="0"/>
        <v>20205</v>
      </c>
      <c r="B17">
        <v>2020</v>
      </c>
      <c r="C17">
        <v>4</v>
      </c>
      <c r="D17">
        <v>1.47</v>
      </c>
      <c r="E17">
        <v>106.889</v>
      </c>
    </row>
    <row r="18" spans="1:5">
      <c r="A18" t="str">
        <f t="shared" si="0"/>
        <v>20206</v>
      </c>
      <c r="B18">
        <v>2020</v>
      </c>
      <c r="C18">
        <v>5</v>
      </c>
      <c r="D18">
        <v>1.47</v>
      </c>
      <c r="E18">
        <v>106.889</v>
      </c>
    </row>
    <row r="19" spans="1:5">
      <c r="A19" t="str">
        <f t="shared" si="0"/>
        <v>20207</v>
      </c>
      <c r="B19">
        <v>2020</v>
      </c>
      <c r="C19">
        <v>6</v>
      </c>
      <c r="D19">
        <v>1.47</v>
      </c>
      <c r="E19">
        <v>106.889</v>
      </c>
    </row>
    <row r="20" spans="1:5">
      <c r="A20" t="str">
        <f t="shared" si="0"/>
        <v>20208</v>
      </c>
      <c r="B20">
        <v>2020</v>
      </c>
      <c r="C20">
        <v>7</v>
      </c>
      <c r="D20">
        <v>1.47</v>
      </c>
      <c r="E20">
        <v>107.444</v>
      </c>
    </row>
    <row r="21" spans="1:5">
      <c r="A21" t="str">
        <f t="shared" si="0"/>
        <v>20209</v>
      </c>
      <c r="B21">
        <v>2020</v>
      </c>
      <c r="C21">
        <v>8</v>
      </c>
      <c r="D21">
        <v>1.47</v>
      </c>
      <c r="E21">
        <v>107.867</v>
      </c>
    </row>
    <row r="22" spans="1:5">
      <c r="A22" t="str">
        <f t="shared" si="0"/>
        <v>202010</v>
      </c>
      <c r="B22">
        <v>2020</v>
      </c>
      <c r="C22">
        <v>9</v>
      </c>
      <c r="D22">
        <v>1.47</v>
      </c>
      <c r="E22">
        <v>108.114</v>
      </c>
    </row>
    <row r="23" spans="1:5">
      <c r="A23" t="str">
        <f t="shared" si="0"/>
        <v>202011</v>
      </c>
      <c r="B23">
        <v>2020</v>
      </c>
      <c r="C23">
        <v>10</v>
      </c>
      <c r="D23">
        <v>1.47</v>
      </c>
      <c r="E23">
        <v>108.774</v>
      </c>
    </row>
    <row r="24" spans="1:5">
      <c r="A24" t="str">
        <f t="shared" si="0"/>
        <v>202012</v>
      </c>
      <c r="B24">
        <v>2020</v>
      </c>
      <c r="C24">
        <v>11</v>
      </c>
      <c r="D24">
        <v>1.47</v>
      </c>
      <c r="E24">
        <v>108.85599999999999</v>
      </c>
    </row>
    <row r="25" spans="1:5">
      <c r="A25" t="str">
        <f t="shared" si="0"/>
        <v>20211</v>
      </c>
      <c r="B25">
        <v>2020</v>
      </c>
      <c r="C25">
        <v>12</v>
      </c>
      <c r="D25">
        <v>1.47</v>
      </c>
      <c r="E25">
        <v>109.271</v>
      </c>
    </row>
    <row r="26" spans="1:5">
      <c r="A26" t="str">
        <f t="shared" si="0"/>
        <v>20212</v>
      </c>
      <c r="B26">
        <v>2021</v>
      </c>
      <c r="C26">
        <v>1</v>
      </c>
      <c r="D26">
        <v>1.47</v>
      </c>
      <c r="E26" s="20">
        <v>110.21</v>
      </c>
    </row>
    <row r="27" spans="1:5">
      <c r="A27" t="str">
        <f t="shared" si="0"/>
        <v>20213</v>
      </c>
      <c r="B27">
        <v>2021</v>
      </c>
      <c r="C27">
        <v>2</v>
      </c>
      <c r="D27">
        <v>1.47</v>
      </c>
      <c r="E27" s="20">
        <v>110.907</v>
      </c>
    </row>
    <row r="28" spans="1:5">
      <c r="A28" t="str">
        <f t="shared" si="0"/>
        <v>20214</v>
      </c>
      <c r="B28">
        <v>2021</v>
      </c>
      <c r="C28">
        <v>3</v>
      </c>
      <c r="D28">
        <v>1.47</v>
      </c>
      <c r="E28" s="20">
        <v>111.824</v>
      </c>
    </row>
    <row r="29" spans="1:5">
      <c r="A29" t="str">
        <f t="shared" si="0"/>
        <v>20215</v>
      </c>
      <c r="B29">
        <v>2021</v>
      </c>
      <c r="C29">
        <v>4</v>
      </c>
      <c r="D29">
        <v>1.47</v>
      </c>
      <c r="E29" s="20">
        <v>112.19</v>
      </c>
    </row>
    <row r="30" spans="1:5">
      <c r="A30" t="str">
        <f t="shared" si="0"/>
        <v>20216</v>
      </c>
      <c r="B30">
        <v>2021</v>
      </c>
      <c r="C30">
        <v>5</v>
      </c>
      <c r="D30">
        <v>1.47</v>
      </c>
      <c r="E30" s="20">
        <v>112.419</v>
      </c>
    </row>
    <row r="31" spans="1:5">
      <c r="A31" t="str">
        <f t="shared" si="0"/>
        <v>20217</v>
      </c>
      <c r="B31">
        <v>2021</v>
      </c>
      <c r="C31">
        <v>6</v>
      </c>
      <c r="D31">
        <v>1.47</v>
      </c>
      <c r="E31" s="20">
        <v>113.018</v>
      </c>
    </row>
    <row r="32" spans="1:5">
      <c r="A32" t="str">
        <f t="shared" si="0"/>
        <v>20218</v>
      </c>
      <c r="B32">
        <v>2021</v>
      </c>
      <c r="C32">
        <v>7</v>
      </c>
      <c r="D32">
        <v>1.47</v>
      </c>
      <c r="E32" s="20">
        <v>113.682</v>
      </c>
    </row>
    <row r="33" spans="1:5">
      <c r="A33" t="str">
        <f t="shared" si="0"/>
        <v>20219</v>
      </c>
      <c r="B33">
        <v>2021</v>
      </c>
      <c r="C33">
        <v>8</v>
      </c>
      <c r="D33">
        <v>1.47</v>
      </c>
      <c r="E33" s="20">
        <v>113.899</v>
      </c>
    </row>
    <row r="34" spans="1:5">
      <c r="A34" t="str">
        <f t="shared" si="0"/>
        <v>202110</v>
      </c>
      <c r="B34">
        <v>2021</v>
      </c>
      <c r="C34">
        <v>9</v>
      </c>
      <c r="D34">
        <v>1.47</v>
      </c>
      <c r="E34" s="20">
        <v>114.6</v>
      </c>
    </row>
    <row r="35" spans="1:5">
      <c r="A35" t="str">
        <f t="shared" si="0"/>
        <v>202111</v>
      </c>
      <c r="B35">
        <v>2021</v>
      </c>
      <c r="C35">
        <v>10</v>
      </c>
      <c r="D35">
        <v>1.47</v>
      </c>
      <c r="E35" s="20">
        <v>115.56</v>
      </c>
    </row>
    <row r="36" spans="1:5">
      <c r="A36" t="str">
        <f t="shared" si="0"/>
        <v>202112</v>
      </c>
      <c r="B36">
        <v>2021</v>
      </c>
      <c r="C36">
        <v>11</v>
      </c>
      <c r="D36">
        <v>1.47</v>
      </c>
      <c r="E36" s="20"/>
    </row>
    <row r="37" spans="1:5">
      <c r="A37" t="str">
        <f t="shared" si="0"/>
        <v/>
      </c>
      <c r="B37">
        <v>2021</v>
      </c>
      <c r="C37">
        <v>12</v>
      </c>
      <c r="E37" s="20"/>
    </row>
  </sheetData>
  <sheetProtection algorithmName="SHA-512" hashValue="KkYsM3Ij2MXzibUynlJPcJQsHDyzMKT/Zy+KNa3+KagGJ47qNOL/YmfvBRU+XGPn1AES76pOTpbsZCMrAiVAsg==" saltValue="4nfDXU0FJoFLBv1Oa+dGt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Formato</vt:lpstr>
      <vt:lpstr>Trabajo</vt:lpstr>
      <vt:lpstr>INPC</vt:lpstr>
      <vt:lpstr>Recargos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Antonio Ramirez Reyes</dc:creator>
  <cp:lastModifiedBy>Juan Antonio Ramirez Reyes</cp:lastModifiedBy>
  <cp:lastPrinted>2021-11-26T19:55:12Z</cp:lastPrinted>
  <dcterms:created xsi:type="dcterms:W3CDTF">2020-01-28T17:32:08Z</dcterms:created>
  <dcterms:modified xsi:type="dcterms:W3CDTF">2021-11-29T16:34:22Z</dcterms:modified>
</cp:coreProperties>
</file>