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Home\H Ayuntamiento\Tesoreria\Saneamiento\Formatos\"/>
    </mc:Choice>
  </mc:AlternateContent>
  <xr:revisionPtr revIDLastSave="0" documentId="13_ncr:1_{18A94DDC-CBD6-40CF-9242-07129B859700}" xr6:coauthVersionLast="45" xr6:coauthVersionMax="45" xr10:uidLastSave="{00000000-0000-0000-0000-000000000000}"/>
  <bookViews>
    <workbookView xWindow="-120" yWindow="-120" windowWidth="20730" windowHeight="11160" xr2:uid="{00000000-000D-0000-FFFF-FFFF00000000}"/>
  </bookViews>
  <sheets>
    <sheet name="Formato" sheetId="1" r:id="rId1"/>
    <sheet name="Trabajo" sheetId="2" state="hidden" r:id="rId2"/>
    <sheet name="INPC" sheetId="3" state="hidden" r:id="rId3"/>
  </sheets>
  <definedNames>
    <definedName name="Recargos">INPC!$D$2:$D$2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 l="1"/>
  <c r="C26" i="1" l="1"/>
  <c r="A43" i="1" l="1"/>
  <c r="D31" i="1" l="1"/>
  <c r="D28" i="1"/>
  <c r="D32" i="1" l="1"/>
  <c r="A13" i="3" l="1"/>
  <c r="A14" i="3"/>
  <c r="A15" i="3"/>
  <c r="A16" i="3"/>
  <c r="A17" i="3"/>
  <c r="A18" i="3"/>
  <c r="A19" i="3"/>
  <c r="A20" i="3"/>
  <c r="A21" i="3"/>
  <c r="A22" i="3"/>
  <c r="A23" i="3"/>
  <c r="A24" i="3"/>
  <c r="A25" i="3"/>
  <c r="A3" i="3"/>
  <c r="A4" i="3"/>
  <c r="A5" i="3"/>
  <c r="A6" i="3"/>
  <c r="A7" i="3"/>
  <c r="A8" i="3"/>
  <c r="A9" i="3"/>
  <c r="A10" i="3"/>
  <c r="A11" i="3"/>
  <c r="A12" i="3"/>
  <c r="A2" i="3"/>
  <c r="B4" i="2" l="1"/>
  <c r="C4" i="2" s="1"/>
  <c r="A4" i="2"/>
  <c r="A3" i="2"/>
  <c r="G3" i="2" l="1"/>
  <c r="I4" i="2"/>
  <c r="E3" i="2"/>
  <c r="C3" i="2"/>
  <c r="F4" i="2"/>
  <c r="F3" i="2"/>
  <c r="D3" i="2"/>
  <c r="E4" i="2"/>
  <c r="D4" i="2"/>
  <c r="D33" i="1"/>
  <c r="C5" i="2" l="1"/>
  <c r="D34" i="1" s="1"/>
  <c r="D5" i="2"/>
  <c r="D35" i="1" l="1"/>
  <c r="D36" i="1" s="1"/>
</calcChain>
</file>

<file path=xl/sharedStrings.xml><?xml version="1.0" encoding="utf-8"?>
<sst xmlns="http://schemas.openxmlformats.org/spreadsheetml/2006/main" count="54" uniqueCount="52">
  <si>
    <t>C. TESORERO MUNICIPAL:</t>
  </si>
  <si>
    <t>DATOS</t>
  </si>
  <si>
    <t xml:space="preserve">Registro Federal de Contribuyentes                                                              </t>
  </si>
  <si>
    <t>Licencia de Funcionamiento Municipal</t>
  </si>
  <si>
    <t>Apellido Paterno, Materno, Nombre (s), Razón o Denominación Social</t>
  </si>
  <si>
    <t xml:space="preserve">Nombre del Establecimiento                                                                                             </t>
  </si>
  <si>
    <t>Domicilio Fiscal</t>
  </si>
  <si>
    <t>Calle</t>
  </si>
  <si>
    <t>Número Exterior</t>
  </si>
  <si>
    <t>Número Interior</t>
  </si>
  <si>
    <t>Código Postal</t>
  </si>
  <si>
    <t>Colonia</t>
  </si>
  <si>
    <t>Localidad</t>
  </si>
  <si>
    <t>Municipio</t>
  </si>
  <si>
    <t>Estado</t>
  </si>
  <si>
    <t>COZUMEL</t>
  </si>
  <si>
    <t>QUINTANA ROO</t>
  </si>
  <si>
    <t>Total de Visitantes (a+b)</t>
  </si>
  <si>
    <r>
      <t>Residentes locales (b</t>
    </r>
    <r>
      <rPr>
        <vertAlign val="subscript"/>
        <sz val="9.5"/>
        <color theme="1"/>
        <rFont val="Arial"/>
        <family val="2"/>
      </rPr>
      <t>1</t>
    </r>
    <r>
      <rPr>
        <sz val="9.5"/>
        <color theme="1"/>
        <rFont val="Arial"/>
        <family val="2"/>
      </rPr>
      <t>)</t>
    </r>
  </si>
  <si>
    <r>
      <t>Trabajadores no residentes (b</t>
    </r>
    <r>
      <rPr>
        <vertAlign val="subscript"/>
        <sz val="9.5"/>
        <color theme="1"/>
        <rFont val="Arial"/>
        <family val="2"/>
      </rPr>
      <t>2</t>
    </r>
    <r>
      <rPr>
        <sz val="9.5"/>
        <color theme="1"/>
        <rFont val="Arial"/>
        <family val="2"/>
      </rPr>
      <t>)</t>
    </r>
  </si>
  <si>
    <t>Días en el Periodo</t>
  </si>
  <si>
    <t>Cálculo del Derecho:</t>
  </si>
  <si>
    <t>Visitantes gravados durante el período (a)</t>
  </si>
  <si>
    <t xml:space="preserve">Derecho: </t>
  </si>
  <si>
    <t>Actualización:</t>
  </si>
  <si>
    <t>Recargos:</t>
  </si>
  <si>
    <t>Total a Pagar:</t>
  </si>
  <si>
    <t>SE DECLARA BAJO PROTESTA DE DECIR VERDAD QUE LOS DATOS QUE SE PROPORCIONAN EN ESTA DECLARACION SON CIERTOS</t>
  </si>
  <si>
    <t>AUTORIZÓ</t>
  </si>
  <si>
    <t>LIC. FRANCISCO JOSÉ BAEZA VILLANUEVA</t>
  </si>
  <si>
    <t xml:space="preserve">  NOMBRE  Y FIRMA DEL CONTRIBUYENTE O REPRESENTANTE LEGAL  </t>
  </si>
  <si>
    <t>Calle 13 Sur S/N entre Av. Rafael E. Melgar y Calle Gonzalo Guerrero Col. Andrés QRoo CP 77664, Cozumel Q.Roo</t>
  </si>
  <si>
    <t>www.cozumel.gob.mx</t>
  </si>
  <si>
    <t>CODIGO</t>
  </si>
  <si>
    <t>INPCMES</t>
  </si>
  <si>
    <t>TASARECMES</t>
  </si>
  <si>
    <t>BANDERA</t>
  </si>
  <si>
    <t>CveEjeTasa</t>
  </si>
  <si>
    <t>CveMesTasa</t>
  </si>
  <si>
    <t>TasaRecMes</t>
  </si>
  <si>
    <t>INPCMes</t>
  </si>
  <si>
    <t>#FILA</t>
  </si>
  <si>
    <t>Tarifa(15% del valor de la U.M.A. por visitante con estadía menor a 24 horas)</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</si>
  <si>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</si>
  <si>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</si>
  <si>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</si>
  <si>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</si>
  <si>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DECLARACION INFORMATIVA DEL DERECHO DE SANEAMIENTO AMBIENTAL
VISITANTES QUE ARRIBAN VIA MARITIMA</t>
  </si>
  <si>
    <r>
      <rPr>
        <sz val="11"/>
        <color theme="10"/>
        <rFont val="Calibri"/>
        <family val="2"/>
        <scheme val="minor"/>
      </rPr>
      <t xml:space="preserve">Consulta el aviso de privacidad en: </t>
    </r>
    <r>
      <rPr>
        <u/>
        <sz val="11"/>
        <color theme="10"/>
        <rFont val="Calibri"/>
        <family val="2"/>
        <scheme val="minor"/>
      </rPr>
      <t>shorturl.at/hjrV0</t>
    </r>
  </si>
  <si>
    <r>
      <t>Visitantes Exentos     b= (b</t>
    </r>
    <r>
      <rPr>
        <b/>
        <vertAlign val="subscript"/>
        <sz val="9.5"/>
        <color theme="1"/>
        <rFont val="Arial"/>
        <family val="2"/>
      </rPr>
      <t>1</t>
    </r>
    <r>
      <rPr>
        <b/>
        <sz val="9.5"/>
        <color theme="1"/>
        <rFont val="Arial"/>
        <family val="2"/>
      </rPr>
      <t xml:space="preserve"> + b</t>
    </r>
    <r>
      <rPr>
        <b/>
        <vertAlign val="subscript"/>
        <sz val="9.5"/>
        <color theme="1"/>
        <rFont val="Arial"/>
        <family val="2"/>
      </rPr>
      <t>2</t>
    </r>
    <r>
      <rPr>
        <b/>
        <sz val="9.5"/>
        <color theme="1"/>
        <rFont val="Arial"/>
        <family val="2"/>
      </rPr>
      <t>)</t>
    </r>
  </si>
  <si>
    <t>Facturación en línea: shorturl.at/jvwF4</t>
  </si>
  <si>
    <t>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</si>
</sst>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9.5"/>
      <color theme="1"/>
      <name val="Arial"/>
      <family val="2"/>
    </font>
    <font>
      <sz val="13"/>
      <color theme="1"/>
      <name val="Times New Roman"/>
      <family val="1"/>
    </font>
    <font>
      <b/>
      <sz val="9"/>
      <color theme="1"/>
      <name val="Arial"/>
      <family val="2"/>
    </font>
    <font>
      <sz val="7.5"/>
      <color theme="1"/>
      <name val="Times New Roman"/>
      <family val="1"/>
    </font>
    <font>
      <sz val="9.5"/>
      <color theme="1"/>
      <name val="Arial"/>
      <family val="2"/>
    </font>
    <font>
      <vertAlign val="subscript"/>
      <sz val="9.5"/>
      <color theme="1"/>
      <name val="Arial"/>
      <family val="2"/>
    </font>
    <font>
      <sz val="10"/>
      <color theme="1"/>
      <name val="Arial"/>
      <family val="2"/>
    </font>
    <font>
      <sz val="11"/>
      <color theme="1"/>
      <name val="Arial"/>
      <family val="2"/>
    </font>
    <font>
      <sz val="9"/>
      <color theme="1"/>
      <name val="Calibri"/>
      <family val="2"/>
    </font>
    <font>
      <b/>
      <sz val="8"/>
      <color theme="1"/>
      <name val="Arial"/>
      <family val="2"/>
    </font>
    <font>
      <sz val="10"/>
      <color theme="1"/>
      <name val="Times New Roman"/>
      <family val="1"/>
    </font>
    <font>
      <sz val="10"/>
      <color theme="1"/>
      <name val="Arial Unicode MS"/>
    </font>
    <font>
      <sz val="11"/>
      <color theme="10"/>
      <name val="Calibri"/>
      <family val="2"/>
      <scheme val="minor"/>
    </font>
    <font>
      <sz val="8"/>
      <color theme="1"/>
      <name val="Arial"/>
      <family val="2"/>
    </font>
    <font>
      <b/>
      <vertAlign val="subscript"/>
      <sz val="9.5"/>
      <color theme="1"/>
      <name val="Arial"/>
      <family val="2"/>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18">
    <xf numFmtId="0" fontId="0" fillId="0" borderId="0" xfId="0"/>
    <xf numFmtId="0" fontId="0" fillId="0" borderId="33" xfId="0" applyBorder="1" applyProtection="1">
      <protection hidden="1"/>
    </xf>
    <xf numFmtId="0" fontId="0" fillId="0" borderId="33" xfId="0" applyBorder="1"/>
    <xf numFmtId="0" fontId="15" fillId="0" borderId="33" xfId="0" applyFont="1" applyBorder="1"/>
    <xf numFmtId="0" fontId="0" fillId="0" borderId="33" xfId="0" applyFill="1" applyBorder="1" applyProtection="1">
      <protection hidden="1"/>
    </xf>
    <xf numFmtId="0" fontId="0" fillId="0" borderId="0" xfId="0" applyProtection="1">
      <protection locked="0"/>
    </xf>
    <xf numFmtId="0" fontId="0" fillId="2" borderId="2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0" xfId="0" applyFill="1" applyBorder="1" applyProtection="1">
      <protection locked="0"/>
    </xf>
    <xf numFmtId="0" fontId="0" fillId="2" borderId="23" xfId="0" applyFill="1" applyBorder="1" applyProtection="1">
      <protection locked="0"/>
    </xf>
    <xf numFmtId="3" fontId="0" fillId="2" borderId="20" xfId="0" applyNumberFormat="1" applyFill="1" applyBorder="1" applyAlignment="1" applyProtection="1">
      <alignment horizontal="center"/>
      <protection locked="0"/>
    </xf>
    <xf numFmtId="3" fontId="0" fillId="2" borderId="25" xfId="2" applyNumberFormat="1" applyFont="1" applyFill="1" applyBorder="1" applyAlignment="1" applyProtection="1">
      <alignment horizontal="center"/>
      <protection locked="0"/>
    </xf>
    <xf numFmtId="3" fontId="0" fillId="2" borderId="12" xfId="2" applyNumberFormat="1" applyFont="1" applyFill="1" applyBorder="1" applyAlignment="1" applyProtection="1">
      <alignment horizontal="center"/>
      <protection locked="0"/>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21" xfId="0" applyFont="1" applyBorder="1" applyProtection="1"/>
    <xf numFmtId="0" fontId="2" fillId="0" borderId="22" xfId="0" applyFont="1" applyBorder="1" applyAlignment="1" applyProtection="1">
      <alignment horizontal="center"/>
    </xf>
    <xf numFmtId="0" fontId="2" fillId="0" borderId="22" xfId="0" applyFont="1" applyBorder="1" applyProtection="1"/>
    <xf numFmtId="0" fontId="2" fillId="0" borderId="16" xfId="0" applyFont="1" applyBorder="1" applyProtection="1"/>
    <xf numFmtId="0" fontId="2" fillId="0" borderId="24" xfId="0" applyFont="1" applyBorder="1" applyProtection="1"/>
    <xf numFmtId="0" fontId="8" fillId="0" borderId="27" xfId="0" applyFont="1" applyBorder="1" applyAlignment="1" applyProtection="1">
      <alignment horizontal="center" vertical="center" wrapText="1"/>
    </xf>
    <xf numFmtId="0" fontId="8" fillId="0" borderId="28" xfId="0" applyFont="1" applyBorder="1" applyAlignment="1" applyProtection="1">
      <alignment vertical="center" wrapText="1"/>
    </xf>
    <xf numFmtId="0" fontId="10" fillId="0" borderId="30" xfId="0" applyFont="1" applyBorder="1" applyAlignment="1" applyProtection="1">
      <alignment vertical="center"/>
    </xf>
    <xf numFmtId="0" fontId="0" fillId="2" borderId="33" xfId="0" applyFill="1" applyBorder="1" applyProtection="1">
      <protection locked="0"/>
    </xf>
    <xf numFmtId="0" fontId="4" fillId="0" borderId="33" xfId="0" applyFont="1" applyBorder="1" applyAlignment="1" applyProtection="1">
      <alignment horizontal="center" vertical="center" wrapText="1"/>
    </xf>
    <xf numFmtId="0" fontId="0" fillId="0" borderId="0" xfId="0" applyProtection="1"/>
    <xf numFmtId="3" fontId="8" fillId="2" borderId="21" xfId="0" applyNumberFormat="1" applyFont="1" applyFill="1" applyBorder="1" applyAlignment="1" applyProtection="1">
      <alignment horizontal="center" vertical="center" wrapText="1"/>
      <protection locked="0"/>
    </xf>
    <xf numFmtId="0" fontId="4" fillId="0" borderId="47" xfId="0" applyFont="1" applyBorder="1" applyAlignment="1" applyProtection="1">
      <alignment vertical="center"/>
    </xf>
    <xf numFmtId="0" fontId="13" fillId="0" borderId="1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1"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43" xfId="0" applyFont="1" applyBorder="1" applyAlignment="1" applyProtection="1">
      <alignment horizontal="center" vertical="center"/>
    </xf>
    <xf numFmtId="0" fontId="3" fillId="0" borderId="0" xfId="3" applyAlignment="1" applyProtection="1">
      <alignment horizontal="left"/>
    </xf>
    <xf numFmtId="0" fontId="10" fillId="0" borderId="0" xfId="0" applyFont="1" applyAlignment="1" applyProtection="1">
      <alignment horizontal="center" vertical="center"/>
    </xf>
    <xf numFmtId="0" fontId="3" fillId="0" borderId="0" xfId="3" applyAlignment="1" applyProtection="1">
      <alignment horizontal="center" vertical="center"/>
    </xf>
    <xf numFmtId="0" fontId="14" fillId="0" borderId="0" xfId="0" applyFont="1" applyBorder="1" applyAlignment="1" applyProtection="1">
      <alignment horizontal="center" vertical="center"/>
    </xf>
    <xf numFmtId="0" fontId="8" fillId="0" borderId="27" xfId="0" applyFont="1" applyBorder="1" applyAlignment="1" applyProtection="1">
      <alignment horizontal="left" vertical="center"/>
    </xf>
    <xf numFmtId="0" fontId="8" fillId="0" borderId="33" xfId="0" applyFont="1" applyBorder="1" applyAlignment="1" applyProtection="1">
      <alignment horizontal="left" vertical="center"/>
    </xf>
    <xf numFmtId="164" fontId="11" fillId="0" borderId="33" xfId="0" applyNumberFormat="1" applyFont="1" applyBorder="1" applyAlignment="1" applyProtection="1">
      <alignment horizontal="center"/>
    </xf>
    <xf numFmtId="164" fontId="11" fillId="0" borderId="28" xfId="0" applyNumberFormat="1" applyFont="1" applyBorder="1" applyAlignment="1" applyProtection="1">
      <alignment horizontal="center"/>
    </xf>
    <xf numFmtId="0" fontId="8" fillId="0" borderId="25" xfId="0" applyFont="1" applyBorder="1" applyAlignment="1" applyProtection="1">
      <alignment horizontal="left" vertical="center"/>
    </xf>
    <xf numFmtId="0" fontId="8" fillId="0" borderId="11" xfId="0" applyFont="1" applyBorder="1" applyAlignment="1" applyProtection="1">
      <alignment horizontal="left" vertical="center"/>
    </xf>
    <xf numFmtId="164" fontId="11" fillId="0" borderId="11" xfId="0" applyNumberFormat="1" applyFont="1" applyBorder="1" applyAlignment="1" applyProtection="1">
      <alignment horizontal="center"/>
    </xf>
    <xf numFmtId="164" fontId="11" fillId="0" borderId="12" xfId="0" applyNumberFormat="1" applyFont="1" applyBorder="1" applyAlignment="1" applyProtection="1">
      <alignment horizontal="center"/>
    </xf>
    <xf numFmtId="0" fontId="12" fillId="0" borderId="13"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34" xfId="0" applyFont="1" applyBorder="1" applyAlignment="1" applyProtection="1">
      <alignment horizontal="center" vertical="top" wrapText="1"/>
    </xf>
    <xf numFmtId="0" fontId="12" fillId="0" borderId="0" xfId="0" applyFont="1" applyAlignment="1" applyProtection="1">
      <alignment horizontal="center" vertical="top" wrapText="1"/>
    </xf>
    <xf numFmtId="0" fontId="12" fillId="0" borderId="26" xfId="0" applyFont="1" applyBorder="1" applyAlignment="1" applyProtection="1">
      <alignment horizontal="center" vertical="top" wrapText="1"/>
    </xf>
    <xf numFmtId="0" fontId="12" fillId="0" borderId="35" xfId="0" applyFont="1" applyBorder="1" applyAlignment="1" applyProtection="1">
      <alignment horizontal="center" vertical="top" wrapText="1"/>
    </xf>
    <xf numFmtId="0" fontId="13" fillId="0" borderId="13" xfId="0" applyFont="1" applyBorder="1" applyAlignment="1" applyProtection="1">
      <alignment horizontal="center" vertical="center"/>
    </xf>
    <xf numFmtId="0" fontId="13" fillId="0" borderId="5" xfId="0" applyFont="1" applyBorder="1" applyAlignment="1" applyProtection="1">
      <alignment horizontal="center" vertical="center"/>
    </xf>
    <xf numFmtId="0" fontId="2" fillId="0" borderId="13" xfId="0" applyFont="1" applyBorder="1" applyAlignment="1" applyProtection="1">
      <alignment horizontal="center"/>
    </xf>
    <xf numFmtId="0" fontId="0" fillId="0" borderId="5"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0" fillId="0" borderId="27" xfId="0" applyBorder="1" applyAlignment="1" applyProtection="1">
      <alignment horizontal="center"/>
    </xf>
    <xf numFmtId="0" fontId="0" fillId="0" borderId="33" xfId="0" applyBorder="1" applyAlignment="1" applyProtection="1">
      <alignment horizontal="center"/>
    </xf>
    <xf numFmtId="0" fontId="0" fillId="0" borderId="37" xfId="0" applyBorder="1" applyAlignment="1" applyProtection="1">
      <alignment horizontal="center"/>
    </xf>
    <xf numFmtId="0" fontId="0" fillId="0" borderId="39" xfId="0" applyBorder="1" applyAlignment="1" applyProtection="1">
      <alignment horizontal="center"/>
    </xf>
    <xf numFmtId="0" fontId="13" fillId="0" borderId="40" xfId="0" applyFont="1" applyBorder="1" applyAlignment="1" applyProtection="1">
      <alignment horizontal="center" vertical="center"/>
    </xf>
    <xf numFmtId="0" fontId="13" fillId="0" borderId="10" xfId="0" applyFont="1" applyBorder="1" applyAlignment="1" applyProtection="1">
      <alignment horizontal="center" vertical="center"/>
    </xf>
    <xf numFmtId="164" fontId="11" fillId="0" borderId="33" xfId="0" applyNumberFormat="1" applyFont="1" applyBorder="1" applyAlignment="1" applyProtection="1">
      <alignment horizontal="center" vertical="top"/>
    </xf>
    <xf numFmtId="164" fontId="11" fillId="0" borderId="28" xfId="0" applyNumberFormat="1" applyFont="1" applyBorder="1" applyAlignment="1" applyProtection="1">
      <alignment horizontal="center" vertical="top"/>
    </xf>
    <xf numFmtId="3" fontId="0" fillId="2" borderId="29" xfId="0" applyNumberFormat="1" applyFont="1" applyFill="1" applyBorder="1" applyAlignment="1" applyProtection="1">
      <alignment horizontal="center"/>
    </xf>
    <xf numFmtId="3" fontId="0" fillId="2" borderId="23" xfId="0" applyNumberFormat="1" applyFont="1" applyFill="1" applyBorder="1" applyAlignment="1" applyProtection="1">
      <alignment horizontal="center"/>
    </xf>
    <xf numFmtId="3" fontId="0" fillId="2" borderId="31" xfId="2" applyNumberFormat="1" applyFont="1" applyFill="1" applyBorder="1" applyAlignment="1" applyProtection="1">
      <alignment horizontal="center"/>
      <protection locked="0"/>
    </xf>
    <xf numFmtId="3" fontId="0" fillId="2" borderId="32" xfId="2" applyNumberFormat="1" applyFont="1" applyFill="1" applyBorder="1" applyAlignment="1" applyProtection="1">
      <alignment horizontal="center"/>
      <protection locked="0"/>
    </xf>
    <xf numFmtId="0" fontId="11" fillId="0" borderId="13" xfId="0" applyFont="1" applyBorder="1" applyAlignment="1" applyProtection="1">
      <alignment horizontal="center"/>
    </xf>
    <xf numFmtId="0" fontId="11" fillId="0" borderId="5" xfId="0" applyFont="1" applyBorder="1" applyAlignment="1" applyProtection="1">
      <alignment horizont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3" fontId="11" fillId="0" borderId="33" xfId="1" applyNumberFormat="1" applyFont="1" applyBorder="1" applyAlignment="1" applyProtection="1">
      <alignment horizontal="center" vertical="top"/>
    </xf>
    <xf numFmtId="0" fontId="11" fillId="0" borderId="28" xfId="1" applyNumberFormat="1" applyFont="1" applyBorder="1" applyAlignment="1" applyProtection="1">
      <alignment horizontal="center" vertical="top"/>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1" fontId="0" fillId="2" borderId="17" xfId="0" applyNumberFormat="1" applyFill="1" applyBorder="1" applyAlignment="1" applyProtection="1">
      <alignment horizontal="center" vertical="center"/>
      <protection locked="0"/>
    </xf>
    <xf numFmtId="1" fontId="0" fillId="2" borderId="19" xfId="0" applyNumberFormat="1" applyFill="1" applyBorder="1" applyAlignment="1" applyProtection="1">
      <alignment horizontal="center" vertical="center"/>
      <protection locked="0"/>
    </xf>
    <xf numFmtId="1" fontId="0" fillId="2" borderId="18" xfId="0" applyNumberFormat="1" applyFill="1" applyBorder="1" applyAlignment="1" applyProtection="1">
      <alignment horizontal="center" vertical="center"/>
      <protection locked="0"/>
    </xf>
    <xf numFmtId="1" fontId="0" fillId="2" borderId="20" xfId="0" applyNumberFormat="1" applyFill="1" applyBorder="1" applyAlignment="1" applyProtection="1">
      <alignment horizontal="center" vertical="center"/>
      <protection locked="0"/>
    </xf>
    <xf numFmtId="0" fontId="0" fillId="2" borderId="6"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13" fillId="0" borderId="26"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0" fillId="2" borderId="47"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2" fillId="0" borderId="5" xfId="0" applyFont="1" applyBorder="1" applyAlignment="1" applyProtection="1">
      <alignment horizontal="center"/>
    </xf>
    <xf numFmtId="0" fontId="2" fillId="0" borderId="4" xfId="0" applyFont="1" applyBorder="1" applyAlignment="1" applyProtection="1">
      <alignment horizontal="left"/>
    </xf>
    <xf numFmtId="0" fontId="2" fillId="0" borderId="5" xfId="0" applyFont="1" applyBorder="1" applyAlignment="1" applyProtection="1">
      <alignment horizontal="left"/>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wrapText="1"/>
    </xf>
    <xf numFmtId="0" fontId="7" fillId="0" borderId="0" xfId="0" applyFont="1" applyAlignment="1" applyProtection="1">
      <alignment horizontal="center" vertical="center"/>
    </xf>
    <xf numFmtId="0" fontId="0" fillId="0" borderId="38" xfId="0" applyBorder="1" applyAlignment="1" applyProtection="1">
      <alignment horizontal="center"/>
    </xf>
    <xf numFmtId="0" fontId="6" fillId="0" borderId="0" xfId="0" applyFont="1" applyAlignment="1" applyProtection="1">
      <alignment horizontal="left" vertical="center"/>
    </xf>
    <xf numFmtId="0" fontId="0" fillId="0" borderId="33" xfId="0" applyBorder="1" applyAlignment="1">
      <alignment horizontal="center"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46" xfId="0" applyFont="1" applyFill="1" applyBorder="1" applyAlignment="1" applyProtection="1">
      <alignment horizontal="left"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809625</xdr:colOff>
      <xdr:row>6</xdr:row>
      <xdr:rowOff>114300</xdr:rowOff>
    </xdr:from>
    <xdr:to>
      <xdr:col>4</xdr:col>
      <xdr:colOff>410850</xdr:colOff>
      <xdr:row>6</xdr:row>
      <xdr:rowOff>114301</xdr:rowOff>
    </xdr:to>
    <xdr:cxnSp macro="">
      <xdr:nvCxnSpPr>
        <xdr:cNvPr id="2" name="Conector recto 1">
          <a:extLst>
            <a:ext uri="{FF2B5EF4-FFF2-40B4-BE49-F238E27FC236}">
              <a16:creationId xmlns:a16="http://schemas.microsoft.com/office/drawing/2014/main" id="{C578DDE2-9AB2-4F8B-83EF-5418FBED386F}"/>
            </a:ext>
          </a:extLst>
        </xdr:cNvPr>
        <xdr:cNvCxnSpPr/>
      </xdr:nvCxnSpPr>
      <xdr:spPr>
        <a:xfrm>
          <a:off x="809625" y="685800"/>
          <a:ext cx="5068575"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428625</xdr:colOff>
      <xdr:row>4</xdr:row>
      <xdr:rowOff>9804</xdr:rowOff>
    </xdr:to>
    <xdr:pic>
      <xdr:nvPicPr>
        <xdr:cNvPr id="4" name="Imagen 3">
          <a:extLst>
            <a:ext uri="{FF2B5EF4-FFF2-40B4-BE49-F238E27FC236}">
              <a16:creationId xmlns:a16="http://schemas.microsoft.com/office/drawing/2014/main" id="{E057DEF1-2E35-4B70-ADA4-2A385254DA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24175" cy="771804"/>
        </a:xfrm>
        <a:prstGeom prst="rect">
          <a:avLst/>
        </a:prstGeom>
      </xdr:spPr>
    </xdr:pic>
    <xdr:clientData/>
  </xdr:twoCellAnchor>
  <xdr:twoCellAnchor editAs="oneCell">
    <xdr:from>
      <xdr:col>2</xdr:col>
      <xdr:colOff>759600</xdr:colOff>
      <xdr:row>0</xdr:row>
      <xdr:rowOff>0</xdr:rowOff>
    </xdr:from>
    <xdr:to>
      <xdr:col>4</xdr:col>
      <xdr:colOff>1198566</xdr:colOff>
      <xdr:row>4</xdr:row>
      <xdr:rowOff>8400</xdr:rowOff>
    </xdr:to>
    <xdr:pic>
      <xdr:nvPicPr>
        <xdr:cNvPr id="6" name="Imagen 5">
          <a:extLst>
            <a:ext uri="{FF2B5EF4-FFF2-40B4-BE49-F238E27FC236}">
              <a16:creationId xmlns:a16="http://schemas.microsoft.com/office/drawing/2014/main" id="{C3FF82CE-ED54-4A6F-8B32-1E97531C02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98000" y="0"/>
          <a:ext cx="3467916" cy="77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soreria.cozumel.gob.mx:8002/coatl/hfacturarecibocfdicozumel.aspx" TargetMode="External"/><Relationship Id="rId2" Type="http://schemas.openxmlformats.org/officeDocument/2006/relationships/hyperlink" Target="http://documentos.cozumel.gob.mx/wp-content/uploads/2019/09/07102741/Aviso-de-Privacidad-Saneamiento-Simplificado.pdf" TargetMode="External"/><Relationship Id="rId1" Type="http://schemas.openxmlformats.org/officeDocument/2006/relationships/hyperlink" Target="http://www.cozumel.gob.m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9"/>
  <sheetViews>
    <sheetView tabSelected="1" zoomScaleNormal="100" workbookViewId="0"/>
  </sheetViews>
  <sheetFormatPr baseColWidth="10" defaultColWidth="11.42578125" defaultRowHeight="15"/>
  <cols>
    <col min="1" max="1" width="17.42578125" style="5" customWidth="1"/>
    <col min="2" max="2" width="20" style="5" customWidth="1"/>
    <col min="3" max="3" width="27.140625" style="5" customWidth="1"/>
    <col min="4" max="5" width="18.28515625" style="5" customWidth="1"/>
    <col min="6" max="16384" width="11.42578125" style="5"/>
  </cols>
  <sheetData>
    <row r="1" spans="1:5">
      <c r="A1" s="25"/>
      <c r="B1" s="25"/>
      <c r="C1" s="25"/>
      <c r="D1" s="25"/>
      <c r="E1" s="25"/>
    </row>
    <row r="2" spans="1:5">
      <c r="A2" s="25"/>
      <c r="B2" s="25"/>
      <c r="C2" s="25"/>
      <c r="D2" s="25"/>
      <c r="E2" s="25"/>
    </row>
    <row r="3" spans="1:5">
      <c r="A3" s="25"/>
      <c r="B3" s="25"/>
      <c r="C3" s="25"/>
      <c r="D3" s="25"/>
      <c r="E3" s="25"/>
    </row>
    <row r="4" spans="1:5">
      <c r="A4" s="25"/>
      <c r="B4" s="25"/>
      <c r="C4" s="25"/>
      <c r="D4" s="25"/>
      <c r="E4" s="25"/>
    </row>
    <row r="5" spans="1:5">
      <c r="A5" s="25"/>
      <c r="B5" s="25"/>
      <c r="C5" s="25"/>
      <c r="D5" s="25"/>
      <c r="E5" s="25"/>
    </row>
    <row r="6" spans="1:5" ht="30" customHeight="1">
      <c r="A6" s="107" t="s">
        <v>47</v>
      </c>
      <c r="B6" s="108"/>
      <c r="C6" s="108"/>
      <c r="D6" s="108"/>
      <c r="E6" s="108"/>
    </row>
    <row r="7" spans="1:5" ht="16.5">
      <c r="A7" s="109"/>
      <c r="B7" s="109"/>
      <c r="C7" s="109"/>
      <c r="D7" s="109"/>
      <c r="E7" s="109"/>
    </row>
    <row r="8" spans="1:5">
      <c r="A8" s="113" t="s">
        <v>0</v>
      </c>
      <c r="B8" s="113"/>
      <c r="C8" s="113"/>
      <c r="D8" s="113"/>
      <c r="E8" s="113"/>
    </row>
    <row r="9" spans="1:5" ht="24" customHeight="1">
      <c r="A9" s="110" t="s">
        <v>43</v>
      </c>
      <c r="B9" s="110"/>
      <c r="C9" s="110"/>
      <c r="D9" s="110"/>
      <c r="E9" s="110"/>
    </row>
    <row r="10" spans="1:5" ht="24" customHeight="1">
      <c r="A10" s="110"/>
      <c r="B10" s="110"/>
      <c r="C10" s="110"/>
      <c r="D10" s="110"/>
      <c r="E10" s="110"/>
    </row>
    <row r="11" spans="1:5">
      <c r="A11" s="111"/>
      <c r="B11" s="111"/>
      <c r="C11" s="111"/>
      <c r="D11" s="111"/>
      <c r="E11" s="111"/>
    </row>
    <row r="12" spans="1:5">
      <c r="A12" s="108" t="s">
        <v>1</v>
      </c>
      <c r="B12" s="108"/>
      <c r="C12" s="108"/>
      <c r="D12" s="108"/>
      <c r="E12" s="108"/>
    </row>
    <row r="13" spans="1:5" ht="15.75" thickBot="1">
      <c r="A13" s="112"/>
      <c r="B13" s="112"/>
      <c r="C13" s="112"/>
      <c r="D13" s="112"/>
      <c r="E13" s="112"/>
    </row>
    <row r="14" spans="1:5">
      <c r="A14" s="73" t="s">
        <v>2</v>
      </c>
      <c r="B14" s="74"/>
      <c r="C14" s="75"/>
      <c r="D14" s="105" t="s">
        <v>3</v>
      </c>
      <c r="E14" s="106"/>
    </row>
    <row r="15" spans="1:5" ht="15.75" thickBot="1">
      <c r="A15" s="82"/>
      <c r="B15" s="83"/>
      <c r="C15" s="96"/>
      <c r="D15" s="97"/>
      <c r="E15" s="98"/>
    </row>
    <row r="16" spans="1:5">
      <c r="A16" s="99" t="s">
        <v>4</v>
      </c>
      <c r="B16" s="100"/>
      <c r="C16" s="100"/>
      <c r="D16" s="100"/>
      <c r="E16" s="101"/>
    </row>
    <row r="17" spans="1:5" ht="15.75" thickBot="1">
      <c r="A17" s="82"/>
      <c r="B17" s="83"/>
      <c r="C17" s="83"/>
      <c r="D17" s="102"/>
      <c r="E17" s="103"/>
    </row>
    <row r="18" spans="1:5" ht="15.75" thickBot="1">
      <c r="A18" s="73" t="s">
        <v>5</v>
      </c>
      <c r="B18" s="74"/>
      <c r="C18" s="75"/>
      <c r="D18" s="55" t="s">
        <v>46</v>
      </c>
      <c r="E18" s="104"/>
    </row>
    <row r="19" spans="1:5" ht="15.75" thickBot="1">
      <c r="A19" s="82"/>
      <c r="B19" s="83"/>
      <c r="C19" s="84"/>
      <c r="D19" s="13" t="s">
        <v>44</v>
      </c>
      <c r="E19" s="14" t="s">
        <v>45</v>
      </c>
    </row>
    <row r="20" spans="1:5" ht="15.75" thickBot="1">
      <c r="A20" s="27" t="s">
        <v>51</v>
      </c>
      <c r="B20" s="94"/>
      <c r="C20" s="95"/>
      <c r="D20" s="85">
        <v>1</v>
      </c>
      <c r="E20" s="87">
        <v>2020</v>
      </c>
    </row>
    <row r="21" spans="1:5" ht="15.75" thickBot="1">
      <c r="A21" s="115" t="s">
        <v>6</v>
      </c>
      <c r="B21" s="116"/>
      <c r="C21" s="117"/>
      <c r="D21" s="86"/>
      <c r="E21" s="88"/>
    </row>
    <row r="22" spans="1:5">
      <c r="A22" s="73" t="s">
        <v>7</v>
      </c>
      <c r="B22" s="75"/>
      <c r="C22" s="15" t="s">
        <v>8</v>
      </c>
      <c r="D22" s="16" t="s">
        <v>9</v>
      </c>
      <c r="E22" s="17" t="s">
        <v>10</v>
      </c>
    </row>
    <row r="23" spans="1:5" ht="15.75" thickBot="1">
      <c r="A23" s="89"/>
      <c r="B23" s="90"/>
      <c r="C23" s="6"/>
      <c r="D23" s="7"/>
      <c r="E23" s="8"/>
    </row>
    <row r="24" spans="1:5">
      <c r="A24" s="73" t="s">
        <v>11</v>
      </c>
      <c r="B24" s="75"/>
      <c r="C24" s="19" t="s">
        <v>12</v>
      </c>
      <c r="D24" s="18" t="s">
        <v>13</v>
      </c>
      <c r="E24" s="18" t="s">
        <v>14</v>
      </c>
    </row>
    <row r="25" spans="1:5" ht="15.75" thickBot="1">
      <c r="A25" s="91"/>
      <c r="B25" s="84"/>
      <c r="C25" s="23" t="s">
        <v>15</v>
      </c>
      <c r="D25" s="9" t="s">
        <v>15</v>
      </c>
      <c r="E25" s="8" t="s">
        <v>16</v>
      </c>
    </row>
    <row r="26" spans="1:5" ht="27">
      <c r="A26" s="92" t="s">
        <v>22</v>
      </c>
      <c r="B26" s="24" t="s">
        <v>49</v>
      </c>
      <c r="C26" s="26">
        <f>B28+C28</f>
        <v>13000</v>
      </c>
      <c r="D26" s="78" t="s">
        <v>17</v>
      </c>
      <c r="E26" s="79"/>
    </row>
    <row r="27" spans="1:5" ht="28.5">
      <c r="A27" s="93"/>
      <c r="B27" s="20" t="s">
        <v>18</v>
      </c>
      <c r="C27" s="21" t="s">
        <v>19</v>
      </c>
      <c r="D27" s="80"/>
      <c r="E27" s="81"/>
    </row>
    <row r="28" spans="1:5" ht="15.75" thickBot="1">
      <c r="A28" s="10">
        <v>97000</v>
      </c>
      <c r="B28" s="11">
        <v>10000</v>
      </c>
      <c r="C28" s="12">
        <v>3000</v>
      </c>
      <c r="D28" s="67">
        <f>A28+C26</f>
        <v>110000</v>
      </c>
      <c r="E28" s="68"/>
    </row>
    <row r="29" spans="1:5" ht="15.75" thickBot="1">
      <c r="A29" s="22" t="s">
        <v>20</v>
      </c>
      <c r="B29" s="69">
        <v>29</v>
      </c>
      <c r="C29" s="70"/>
      <c r="D29" s="71"/>
      <c r="E29" s="72"/>
    </row>
    <row r="30" spans="1:5">
      <c r="A30" s="73" t="s">
        <v>21</v>
      </c>
      <c r="B30" s="74"/>
      <c r="C30" s="74"/>
      <c r="D30" s="74"/>
      <c r="E30" s="75"/>
    </row>
    <row r="31" spans="1:5">
      <c r="A31" s="38" t="s">
        <v>22</v>
      </c>
      <c r="B31" s="39"/>
      <c r="C31" s="39"/>
      <c r="D31" s="76">
        <f>A28</f>
        <v>97000</v>
      </c>
      <c r="E31" s="77"/>
    </row>
    <row r="32" spans="1:5">
      <c r="A32" s="38" t="s">
        <v>42</v>
      </c>
      <c r="B32" s="39"/>
      <c r="C32" s="39"/>
      <c r="D32" s="65">
        <f>86.88*0.15</f>
        <v>13.031999999999998</v>
      </c>
      <c r="E32" s="66"/>
    </row>
    <row r="33" spans="1:5">
      <c r="A33" s="38" t="s">
        <v>23</v>
      </c>
      <c r="B33" s="39"/>
      <c r="C33" s="39"/>
      <c r="D33" s="40">
        <f>D31*D32</f>
        <v>1264103.9999999998</v>
      </c>
      <c r="E33" s="41"/>
    </row>
    <row r="34" spans="1:5">
      <c r="A34" s="38" t="s">
        <v>24</v>
      </c>
      <c r="B34" s="39"/>
      <c r="C34" s="39"/>
      <c r="D34" s="40">
        <f ca="1">IF(Trabajo!G3="SI COBRO",Formato!D33-(Formato!D33*Trabajo!C5),0)</f>
        <v>5227.235431148205</v>
      </c>
      <c r="E34" s="41"/>
    </row>
    <row r="35" spans="1:5">
      <c r="A35" s="38" t="s">
        <v>25</v>
      </c>
      <c r="B35" s="39"/>
      <c r="C35" s="39"/>
      <c r="D35" s="40">
        <f ca="1">IF(Trabajo!G3="SI COBRO",(Formato!D33+Formato!D34)*(Trabajo!D5/100),0)</f>
        <v>55977.507482513625</v>
      </c>
      <c r="E35" s="41"/>
    </row>
    <row r="36" spans="1:5" ht="15.75" thickBot="1">
      <c r="A36" s="42" t="s">
        <v>26</v>
      </c>
      <c r="B36" s="43"/>
      <c r="C36" s="43"/>
      <c r="D36" s="44">
        <f ca="1">SUM(D33:E35)</f>
        <v>1325308.7429136615</v>
      </c>
      <c r="E36" s="45"/>
    </row>
    <row r="37" spans="1:5" ht="15.75" thickBot="1">
      <c r="A37" s="62"/>
      <c r="B37" s="62"/>
      <c r="C37" s="62"/>
      <c r="D37" s="62"/>
      <c r="E37" s="62"/>
    </row>
    <row r="38" spans="1:5" ht="34.5" customHeight="1" thickBot="1">
      <c r="A38" s="46" t="s">
        <v>27</v>
      </c>
      <c r="B38" s="47"/>
      <c r="C38" s="48"/>
      <c r="D38" s="53" t="s">
        <v>28</v>
      </c>
      <c r="E38" s="54"/>
    </row>
    <row r="39" spans="1:5">
      <c r="A39" s="49"/>
      <c r="B39" s="50"/>
      <c r="C39" s="50"/>
      <c r="D39" s="55" t="s">
        <v>29</v>
      </c>
      <c r="E39" s="56"/>
    </row>
    <row r="40" spans="1:5">
      <c r="A40" s="51"/>
      <c r="B40" s="52"/>
      <c r="C40" s="52"/>
      <c r="D40" s="57"/>
      <c r="E40" s="58"/>
    </row>
    <row r="41" spans="1:5">
      <c r="A41" s="59"/>
      <c r="B41" s="60"/>
      <c r="C41" s="61"/>
      <c r="D41" s="57"/>
      <c r="E41" s="58"/>
    </row>
    <row r="42" spans="1:5">
      <c r="A42" s="63" t="s">
        <v>30</v>
      </c>
      <c r="B42" s="29"/>
      <c r="C42" s="64"/>
      <c r="D42" s="57"/>
      <c r="E42" s="58"/>
    </row>
    <row r="43" spans="1:5">
      <c r="A43" s="28" t="str">
        <f ca="1">CONCATENATE("COZUMEL, QUINTANA  ROO, A ",DAY(TODAY())," DE ", UPPER(TEXT(TODAY(),"MMMM"))," DE ",YEAR(TODAY()))</f>
        <v>COZUMEL, QUINTANA  ROO, A 21 DE ABRIL DE 2020</v>
      </c>
      <c r="B43" s="29"/>
      <c r="C43" s="29"/>
      <c r="D43" s="29"/>
      <c r="E43" s="30"/>
    </row>
    <row r="44" spans="1:5">
      <c r="A44" s="31"/>
      <c r="B44" s="32"/>
      <c r="C44" s="32"/>
      <c r="D44" s="32"/>
      <c r="E44" s="33"/>
    </row>
    <row r="45" spans="1:5">
      <c r="A45" s="37"/>
      <c r="B45" s="37"/>
      <c r="C45" s="37"/>
      <c r="D45" s="37"/>
      <c r="E45" s="37"/>
    </row>
    <row r="46" spans="1:5">
      <c r="A46" s="35" t="s">
        <v>31</v>
      </c>
      <c r="B46" s="35"/>
      <c r="C46" s="35"/>
      <c r="D46" s="35"/>
      <c r="E46" s="35"/>
    </row>
    <row r="47" spans="1:5">
      <c r="A47" s="36" t="s">
        <v>32</v>
      </c>
      <c r="B47" s="35"/>
      <c r="C47" s="35"/>
      <c r="D47" s="35"/>
      <c r="E47" s="35"/>
    </row>
    <row r="48" spans="1:5">
      <c r="A48" s="34" t="s">
        <v>50</v>
      </c>
      <c r="B48" s="34"/>
      <c r="C48" s="34"/>
      <c r="D48" s="34"/>
      <c r="E48" s="34"/>
    </row>
    <row r="49" spans="1:5">
      <c r="A49" s="34" t="s">
        <v>48</v>
      </c>
      <c r="B49" s="34"/>
      <c r="C49" s="34"/>
      <c r="D49" s="34"/>
      <c r="E49" s="34"/>
    </row>
  </sheetData>
  <sheetProtection algorithmName="SHA-512" hashValue="+sNM+Qun2oKutuvvGxDl7Ks4hJ0dQgFSO/SR6LdGrwU9rubanF59sU9K6aatmpsBpEFDheEkq1aBkpt7pHa2eg==" saltValue="a1Qx8iFYK8vHm0/Fyhjy6A==" spinCount="100000" sheet="1" objects="1" scenarios="1"/>
  <mergeCells count="54">
    <mergeCell ref="A14:C14"/>
    <mergeCell ref="D14:E14"/>
    <mergeCell ref="A6:E6"/>
    <mergeCell ref="A7:E7"/>
    <mergeCell ref="A9:E10"/>
    <mergeCell ref="A12:E12"/>
    <mergeCell ref="A11:E11"/>
    <mergeCell ref="A13:E13"/>
    <mergeCell ref="A8:E8"/>
    <mergeCell ref="A15:C15"/>
    <mergeCell ref="D15:E15"/>
    <mergeCell ref="A16:E16"/>
    <mergeCell ref="A17:E17"/>
    <mergeCell ref="A18:C18"/>
    <mergeCell ref="D18:E18"/>
    <mergeCell ref="D26:E27"/>
    <mergeCell ref="A19:C19"/>
    <mergeCell ref="D20:D21"/>
    <mergeCell ref="E20:E21"/>
    <mergeCell ref="A21:C21"/>
    <mergeCell ref="A22:B22"/>
    <mergeCell ref="A23:B23"/>
    <mergeCell ref="A24:B24"/>
    <mergeCell ref="A25:B25"/>
    <mergeCell ref="A26:A27"/>
    <mergeCell ref="B20:C20"/>
    <mergeCell ref="D28:E28"/>
    <mergeCell ref="B29:C29"/>
    <mergeCell ref="D29:E29"/>
    <mergeCell ref="A30:E30"/>
    <mergeCell ref="A31:C31"/>
    <mergeCell ref="D31:E31"/>
    <mergeCell ref="A32:C32"/>
    <mergeCell ref="D32:E32"/>
    <mergeCell ref="A33:C33"/>
    <mergeCell ref="D33:E33"/>
    <mergeCell ref="A34:C34"/>
    <mergeCell ref="D34:E34"/>
    <mergeCell ref="A35:C35"/>
    <mergeCell ref="D35:E35"/>
    <mergeCell ref="A36:C36"/>
    <mergeCell ref="D36:E36"/>
    <mergeCell ref="A38:C40"/>
    <mergeCell ref="D38:E38"/>
    <mergeCell ref="D39:E42"/>
    <mergeCell ref="A41:C41"/>
    <mergeCell ref="A37:E37"/>
    <mergeCell ref="A42:C42"/>
    <mergeCell ref="A43:E44"/>
    <mergeCell ref="A48:E48"/>
    <mergeCell ref="A49:E49"/>
    <mergeCell ref="A46:E46"/>
    <mergeCell ref="A47:E47"/>
    <mergeCell ref="A45:E45"/>
  </mergeCells>
  <hyperlinks>
    <hyperlink ref="A47" r:id="rId1" xr:uid="{00000000-0004-0000-0000-000000000000}"/>
    <hyperlink ref="A49" r:id="rId2" display="http://documentos.cozumel.gob.mx/wp-content/uploads/2019/09/07102741/Aviso-de-Privacidad-Saneamiento-Simplificado.pdf" xr:uid="{00000000-0004-0000-0000-000001000000}"/>
    <hyperlink ref="A48:E48" r:id="rId3" display="Facturación en línea: shorturl.at/jvwF4" xr:uid="{44B9D687-A02B-4D78-8AFD-E9D818818856}"/>
  </hyperlinks>
  <pageMargins left="0.70866141732283472" right="0.70866141732283472" top="0.74803149606299213" bottom="0.74803149606299213" header="0.31496062992125984" footer="0.31496062992125984"/>
  <pageSetup scale="85" orientation="portrait" r:id="rId4"/>
  <headerFooter>
    <oddFooter>&amp;F</oddFooter>
  </headerFooter>
  <drawing r:id="rId5"/>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ListaMes" xr:uid="{A22C3F9D-9AB4-4244-91EE-856619B403D4}">
          <x14:formula1>
            <xm:f>Trabajo!$B$7:$B$18</xm:f>
          </x14:formula1>
          <xm:sqref>D20:D21</xm:sqref>
        </x14:dataValidation>
        <x14:dataValidation type="list" allowBlank="1" showInputMessage="1" showErrorMessage="1" promptTitle="ListaAños" xr:uid="{AB907499-82BA-4890-A51C-C397ABC39C2A}">
          <x14:formula1>
            <xm:f>Trabajo!$C$7:$C$10</xm:f>
          </x14:formula1>
          <xm:sqref>E20:E21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selection activeCell="C4" sqref="C4"/>
    </sheetView>
  </sheetViews>
  <sheetFormatPr baseColWidth="10" defaultRowHeight="15"/>
  <cols>
    <col min="1" max="1" width="5" bestFit="1" customWidth="1"/>
    <col min="2" max="2" width="8.140625" bestFit="1" customWidth="1"/>
    <col min="3" max="3" width="11" bestFit="1" customWidth="1"/>
    <col min="4" max="4" width="12.5703125" bestFit="1" customWidth="1"/>
    <col min="5" max="5" width="5.7109375" bestFit="1" customWidth="1"/>
    <col min="6" max="6" width="5" bestFit="1" customWidth="1"/>
  </cols>
  <sheetData>
    <row r="2" spans="1:9">
      <c r="B2" s="1" t="s">
        <v>33</v>
      </c>
      <c r="C2" s="1" t="s">
        <v>34</v>
      </c>
      <c r="D2" s="1" t="s">
        <v>35</v>
      </c>
      <c r="E2" s="1" t="s">
        <v>41</v>
      </c>
      <c r="F2" s="1"/>
      <c r="G2" s="4" t="s">
        <v>36</v>
      </c>
    </row>
    <row r="3" spans="1:9">
      <c r="A3">
        <f ca="1">YEAR(TODAY())</f>
        <v>2020</v>
      </c>
      <c r="B3" s="1" t="str">
        <f>CONCATENATE(IF(Formato!D20=12,Formato!E20+1,Formato!E20),IF(Formato!D20=12,1,Formato!D20+1))</f>
        <v>20202</v>
      </c>
      <c r="C3" s="1">
        <f>VLOOKUP(B3,INPC!A1:E25,5,0)</f>
        <v>106.447</v>
      </c>
      <c r="D3" s="1">
        <f>VLOOKUP(B3,INPC!A1:E25,4,0)</f>
        <v>1.47</v>
      </c>
      <c r="E3" s="1">
        <f>MATCH(B3,INPC!$A$1:$A$48,0)+1</f>
        <v>15</v>
      </c>
      <c r="F3" s="1">
        <f>VLOOKUP(B3,INPC!A1:E84,4,0)</f>
        <v>1.47</v>
      </c>
      <c r="G3" s="114" t="str">
        <f ca="1">IF(Formato!E20=A3,IF(Formato!D20=A4,"NO COBRO",IF(Formato!D20=A4-1,IF(DAY(TODAY())&lt;=15,"NO COBRO","SI COBRO"),"SI COBRO")),IF(Formato!D20=12,IF(A4=1,IF(DAY(TODAY())&lt;=15,"NO COBRO","SI COBRO"),"SI COBRO"),"SI COBRO"))</f>
        <v>SI COBRO</v>
      </c>
    </row>
    <row r="4" spans="1:9">
      <c r="A4">
        <f ca="1">MONTH(TODAY())</f>
        <v>4</v>
      </c>
      <c r="B4" s="1" t="str">
        <f ca="1">CONCATENATE(YEAR(TODAY()),MONTH(TODAY()))</f>
        <v>20204</v>
      </c>
      <c r="C4" s="1">
        <f ca="1">IF(VLOOKUP(B4,INPC!A2:E25,5,0)=0,VLOOKUP(CONCATENATE(YEAR(TODAY()),MONTH(TODAY())-1),INPC!A2:E25,5,0),VLOOKUP(B4,INPC!A2:E25,5,0))</f>
        <v>106.889</v>
      </c>
      <c r="D4" s="1">
        <f ca="1">VLOOKUP(B4,INPC!A2:E25,4,0)</f>
        <v>1.47</v>
      </c>
      <c r="E4" s="1">
        <f ca="1">MATCH(B4,INPC!$A$1:$A$48,0)+1</f>
        <v>17</v>
      </c>
      <c r="F4" s="1">
        <f ca="1">VLOOKUP(B4,INPC!A1:E84,4,0)</f>
        <v>1.47</v>
      </c>
      <c r="G4" s="114"/>
      <c r="I4" t="str">
        <f ca="1">IF(Formato!E20=A3,IF(Formato!D20&lt;=A4-1,IF(DAY(TODAY())&lt;=15,"NO COBRO","SI COBRO"),"NO COBRO"),IF(Formato!D20=12,IF(A4=1,IF(DAY(TODAY())&lt;=15,"NO COBRO","SI COBRO"),"SI COBRO"),"SI COBRO"))</f>
        <v>SI COBRO</v>
      </c>
    </row>
    <row r="5" spans="1:9">
      <c r="B5" s="1"/>
      <c r="C5" s="1">
        <f ca="1">C3/C4</f>
        <v>0.99586486916333772</v>
      </c>
      <c r="D5" s="1">
        <f ca="1">SUM(INDIRECT("INPC!D"&amp;E3&amp;":D"&amp;E4))</f>
        <v>4.41</v>
      </c>
      <c r="E5" s="1"/>
      <c r="F5" s="3"/>
      <c r="G5" s="2"/>
    </row>
    <row r="7" spans="1:9">
      <c r="B7">
        <v>1</v>
      </c>
      <c r="C7">
        <v>2019</v>
      </c>
    </row>
    <row r="8" spans="1:9">
      <c r="B8">
        <v>2</v>
      </c>
      <c r="C8">
        <v>2020</v>
      </c>
    </row>
    <row r="9" spans="1:9">
      <c r="B9">
        <v>3</v>
      </c>
      <c r="C9">
        <v>2021</v>
      </c>
    </row>
    <row r="10" spans="1:9">
      <c r="B10">
        <v>4</v>
      </c>
      <c r="C10">
        <v>2022</v>
      </c>
    </row>
    <row r="11" spans="1:9">
      <c r="B11">
        <v>5</v>
      </c>
    </row>
    <row r="12" spans="1:9">
      <c r="B12">
        <v>6</v>
      </c>
    </row>
    <row r="13" spans="1:9">
      <c r="B13">
        <v>7</v>
      </c>
    </row>
    <row r="14" spans="1:9">
      <c r="B14">
        <v>8</v>
      </c>
    </row>
    <row r="15" spans="1:9">
      <c r="B15">
        <v>9</v>
      </c>
    </row>
    <row r="16" spans="1:9">
      <c r="B16">
        <v>10</v>
      </c>
    </row>
    <row r="17" spans="2:2">
      <c r="B17">
        <v>11</v>
      </c>
    </row>
    <row r="18" spans="2:2">
      <c r="B18">
        <v>12</v>
      </c>
    </row>
  </sheetData>
  <sheetProtection algorithmName="SHA-512" hashValue="3dE8fDHkfICVMMIYZIVoGx+hO4Bekqs6xFIEs7paB7qC90H7TA9qfQsJ1sWS1p6h/UHb78r4ST/G1dT1GRIH3w==" saltValue="RZD4tGgRsY7o7uYox0CjbA==" spinCount="100000" sheet="1" objects="1" scenarios="1"/>
  <mergeCells count="1">
    <mergeCell ref="G3: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5"/>
  <sheetViews>
    <sheetView workbookViewId="0">
      <pane ySplit="1" topLeftCell="A11" activePane="bottomLeft" state="frozen"/>
      <selection pane="bottomLeft" activeCell="D18" sqref="D18"/>
    </sheetView>
  </sheetViews>
  <sheetFormatPr baseColWidth="10" defaultRowHeight="15"/>
  <cols>
    <col min="1" max="1" width="11.85546875" bestFit="1" customWidth="1"/>
    <col min="2" max="2" width="10.85546875" bestFit="1" customWidth="1"/>
    <col min="3" max="3" width="11.85546875" bestFit="1" customWidth="1"/>
    <col min="4" max="4" width="11.7109375" bestFit="1" customWidth="1"/>
    <col min="5" max="5" width="9" bestFit="1" customWidth="1"/>
  </cols>
  <sheetData>
    <row r="1" spans="1:5">
      <c r="B1" t="s">
        <v>37</v>
      </c>
      <c r="C1" t="s">
        <v>38</v>
      </c>
      <c r="D1" t="s">
        <v>39</v>
      </c>
      <c r="E1" t="s">
        <v>40</v>
      </c>
    </row>
    <row r="2" spans="1:5">
      <c r="A2" t="str">
        <f>CONCATENATE(B3,C3)</f>
        <v>20192</v>
      </c>
      <c r="B2">
        <v>2019</v>
      </c>
      <c r="C2">
        <v>1</v>
      </c>
      <c r="D2">
        <v>1.47</v>
      </c>
      <c r="E2">
        <v>103.108</v>
      </c>
    </row>
    <row r="3" spans="1:5">
      <c r="A3" t="str">
        <f t="shared" ref="A3:A25" si="0">CONCATENATE(B4,C4)</f>
        <v>20193</v>
      </c>
      <c r="B3">
        <v>2019</v>
      </c>
      <c r="C3">
        <v>2</v>
      </c>
      <c r="D3">
        <v>1.47</v>
      </c>
      <c r="E3">
        <v>103.07899999999999</v>
      </c>
    </row>
    <row r="4" spans="1:5">
      <c r="A4" t="str">
        <f t="shared" si="0"/>
        <v>20194</v>
      </c>
      <c r="B4">
        <v>2019</v>
      </c>
      <c r="C4">
        <v>3</v>
      </c>
      <c r="D4">
        <v>1.47</v>
      </c>
      <c r="E4">
        <v>103.476</v>
      </c>
    </row>
    <row r="5" spans="1:5">
      <c r="A5" t="str">
        <f t="shared" si="0"/>
        <v>20195</v>
      </c>
      <c r="B5">
        <v>2019</v>
      </c>
      <c r="C5">
        <v>4</v>
      </c>
      <c r="D5">
        <v>1.47</v>
      </c>
      <c r="E5">
        <v>103.53100000000001</v>
      </c>
    </row>
    <row r="6" spans="1:5">
      <c r="A6" t="str">
        <f t="shared" si="0"/>
        <v>20196</v>
      </c>
      <c r="B6">
        <v>2019</v>
      </c>
      <c r="C6">
        <v>5</v>
      </c>
      <c r="D6">
        <v>1.47</v>
      </c>
      <c r="E6">
        <v>103.53100000000001</v>
      </c>
    </row>
    <row r="7" spans="1:5">
      <c r="A7" t="str">
        <f t="shared" si="0"/>
        <v>20197</v>
      </c>
      <c r="B7">
        <v>2019</v>
      </c>
      <c r="C7">
        <v>6</v>
      </c>
      <c r="D7">
        <v>1.47</v>
      </c>
      <c r="E7">
        <v>103.53100000000001</v>
      </c>
    </row>
    <row r="8" spans="1:5">
      <c r="A8" t="str">
        <f t="shared" si="0"/>
        <v>20198</v>
      </c>
      <c r="B8">
        <v>2019</v>
      </c>
      <c r="C8">
        <v>7</v>
      </c>
      <c r="D8">
        <v>1.47</v>
      </c>
      <c r="E8">
        <v>103.687</v>
      </c>
    </row>
    <row r="9" spans="1:5">
      <c r="A9" t="str">
        <f t="shared" si="0"/>
        <v>20199</v>
      </c>
      <c r="B9">
        <v>2019</v>
      </c>
      <c r="C9">
        <v>8</v>
      </c>
      <c r="D9">
        <v>1.47</v>
      </c>
      <c r="E9">
        <v>103.687</v>
      </c>
    </row>
    <row r="10" spans="1:5">
      <c r="A10" t="str">
        <f t="shared" si="0"/>
        <v>201910</v>
      </c>
      <c r="B10">
        <v>2019</v>
      </c>
      <c r="C10">
        <v>9</v>
      </c>
      <c r="D10">
        <v>1.47</v>
      </c>
      <c r="E10">
        <v>103.94199999999999</v>
      </c>
    </row>
    <row r="11" spans="1:5">
      <c r="A11" t="str">
        <f t="shared" si="0"/>
        <v>201911</v>
      </c>
      <c r="B11">
        <v>2019</v>
      </c>
      <c r="C11">
        <v>10</v>
      </c>
      <c r="D11">
        <v>1.47</v>
      </c>
      <c r="E11">
        <v>104.503</v>
      </c>
    </row>
    <row r="12" spans="1:5">
      <c r="A12" t="str">
        <f t="shared" si="0"/>
        <v>201912</v>
      </c>
      <c r="B12">
        <v>2019</v>
      </c>
      <c r="C12">
        <v>11</v>
      </c>
      <c r="D12">
        <v>1.47</v>
      </c>
      <c r="E12">
        <v>105.346</v>
      </c>
    </row>
    <row r="13" spans="1:5">
      <c r="A13" t="str">
        <f t="shared" si="0"/>
        <v>20201</v>
      </c>
      <c r="B13">
        <v>2019</v>
      </c>
      <c r="C13">
        <v>12</v>
      </c>
      <c r="D13">
        <v>1.47</v>
      </c>
      <c r="E13">
        <v>105.934</v>
      </c>
    </row>
    <row r="14" spans="1:5">
      <c r="A14" t="str">
        <f t="shared" si="0"/>
        <v>20202</v>
      </c>
      <c r="B14">
        <v>2020</v>
      </c>
      <c r="C14">
        <v>1</v>
      </c>
      <c r="D14">
        <v>1.47</v>
      </c>
      <c r="E14">
        <v>106.447</v>
      </c>
    </row>
    <row r="15" spans="1:5">
      <c r="A15" t="str">
        <f t="shared" si="0"/>
        <v>20203</v>
      </c>
      <c r="B15">
        <v>2020</v>
      </c>
      <c r="C15">
        <v>2</v>
      </c>
      <c r="D15">
        <v>1.47</v>
      </c>
      <c r="E15">
        <v>106.889</v>
      </c>
    </row>
    <row r="16" spans="1:5">
      <c r="A16" t="str">
        <f t="shared" si="0"/>
        <v>20204</v>
      </c>
      <c r="B16">
        <v>2020</v>
      </c>
      <c r="C16">
        <v>3</v>
      </c>
      <c r="D16">
        <v>1.47</v>
      </c>
      <c r="E16">
        <v>106.889</v>
      </c>
    </row>
    <row r="17" spans="1:5">
      <c r="A17" t="str">
        <f t="shared" si="0"/>
        <v>20205</v>
      </c>
      <c r="B17">
        <v>2020</v>
      </c>
      <c r="C17">
        <v>4</v>
      </c>
      <c r="D17">
        <v>1.47</v>
      </c>
      <c r="E17">
        <v>0</v>
      </c>
    </row>
    <row r="18" spans="1:5">
      <c r="A18" t="str">
        <f t="shared" si="0"/>
        <v>20206</v>
      </c>
      <c r="B18">
        <v>2020</v>
      </c>
      <c r="C18">
        <v>5</v>
      </c>
      <c r="D18">
        <v>0</v>
      </c>
      <c r="E18">
        <v>0</v>
      </c>
    </row>
    <row r="19" spans="1:5">
      <c r="A19" t="str">
        <f t="shared" si="0"/>
        <v>20207</v>
      </c>
      <c r="B19">
        <v>2020</v>
      </c>
      <c r="C19">
        <v>6</v>
      </c>
      <c r="D19">
        <v>0</v>
      </c>
      <c r="E19">
        <v>0</v>
      </c>
    </row>
    <row r="20" spans="1:5">
      <c r="A20" t="str">
        <f t="shared" si="0"/>
        <v>20208</v>
      </c>
      <c r="B20">
        <v>2020</v>
      </c>
      <c r="C20">
        <v>7</v>
      </c>
      <c r="D20">
        <v>0</v>
      </c>
      <c r="E20">
        <v>0</v>
      </c>
    </row>
    <row r="21" spans="1:5">
      <c r="A21" t="str">
        <f t="shared" si="0"/>
        <v>20209</v>
      </c>
      <c r="B21">
        <v>2020</v>
      </c>
      <c r="C21">
        <v>8</v>
      </c>
      <c r="D21">
        <v>0</v>
      </c>
      <c r="E21">
        <v>0</v>
      </c>
    </row>
    <row r="22" spans="1:5">
      <c r="A22" t="str">
        <f t="shared" si="0"/>
        <v>202010</v>
      </c>
      <c r="B22">
        <v>2020</v>
      </c>
      <c r="C22">
        <v>9</v>
      </c>
      <c r="D22">
        <v>0</v>
      </c>
      <c r="E22">
        <v>0</v>
      </c>
    </row>
    <row r="23" spans="1:5">
      <c r="A23" t="str">
        <f t="shared" si="0"/>
        <v>202011</v>
      </c>
      <c r="B23">
        <v>2020</v>
      </c>
      <c r="C23">
        <v>10</v>
      </c>
      <c r="D23">
        <v>0</v>
      </c>
      <c r="E23">
        <v>0</v>
      </c>
    </row>
    <row r="24" spans="1:5">
      <c r="A24" t="str">
        <f t="shared" si="0"/>
        <v>202012</v>
      </c>
      <c r="B24">
        <v>2020</v>
      </c>
      <c r="C24">
        <v>11</v>
      </c>
      <c r="D24">
        <v>0</v>
      </c>
      <c r="E24">
        <v>0</v>
      </c>
    </row>
    <row r="25" spans="1:5">
      <c r="A25" t="str">
        <f t="shared" si="0"/>
        <v/>
      </c>
      <c r="B25">
        <v>2020</v>
      </c>
      <c r="C25">
        <v>12</v>
      </c>
      <c r="D25">
        <v>0</v>
      </c>
      <c r="E25">
        <v>0</v>
      </c>
    </row>
  </sheetData>
  <sheetProtection algorithmName="SHA-512" hashValue="uRcbGqkUsiugVeE4fpvTgiLicIWL4agGxl+D25jwUuwmKLj6XzGDwM19DLnNzjj5MZ0nPBTYfgHxlu4kNhSnqA==" saltValue="rtdgZxYBBAT/o0QTltUwS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vt:lpstr>
      <vt:lpstr>Trabajo</vt:lpstr>
      <vt:lpstr>INPC</vt:lpstr>
      <vt:lpstr>Recargos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Antonio Ramirez Reyes</dc:creator>
  <cp:lastModifiedBy>Juan Antonio Ramirez Reyes</cp:lastModifiedBy>
  <cp:lastPrinted>2020-02-21T20:00:42Z</cp:lastPrinted>
  <dcterms:created xsi:type="dcterms:W3CDTF">2020-01-28T17:32:08Z</dcterms:created>
  <dcterms:modified xsi:type="dcterms:W3CDTF">2020-04-21T19:41:49Z</dcterms:modified>
</cp:coreProperties>
</file>