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Home\H Ayuntamiento\Tesoreria\Saneamiento\Formatos\"/>
    </mc:Choice>
  </mc:AlternateContent>
  <xr:revisionPtr revIDLastSave="0" documentId="13_ncr:1_{799B0DB6-8335-47EB-A842-9E1FD3DF364E}" xr6:coauthVersionLast="47" xr6:coauthVersionMax="47" xr10:uidLastSave="{00000000-0000-0000-0000-000000000000}"/>
  <workbookProtection workbookAlgorithmName="SHA-512" workbookHashValue="dk7GBajjl2pw5ySGqmPEkMjpR7v5Khem7Cv4W5f4LHgLbQZsm0taDELiyY2eqUcTe++3qyyvO/WswHHbUKnsuQ==" workbookSaltValue="9cATEaW42FHeodZnQmfDAg=="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1" l="1"/>
  <c r="D29" i="1"/>
  <c r="E26" i="1"/>
  <c r="D31" i="1" l="1"/>
  <c r="A26" i="3"/>
  <c r="A27" i="3"/>
  <c r="A28" i="3"/>
  <c r="A29" i="3"/>
  <c r="A30" i="3"/>
  <c r="A31" i="3"/>
  <c r="A32" i="3"/>
  <c r="A33" i="3"/>
  <c r="A34" i="3"/>
  <c r="A35" i="3"/>
  <c r="A36" i="3"/>
  <c r="A37" i="3"/>
  <c r="B3" i="2" l="1"/>
  <c r="A41" i="1" l="1"/>
  <c r="A13" i="3" l="1"/>
  <c r="A14" i="3"/>
  <c r="A15" i="3"/>
  <c r="A16" i="3"/>
  <c r="A17" i="3"/>
  <c r="A18" i="3"/>
  <c r="A19" i="3"/>
  <c r="A20" i="3"/>
  <c r="A21" i="3"/>
  <c r="A22" i="3"/>
  <c r="A23" i="3"/>
  <c r="A24" i="3"/>
  <c r="A25" i="3"/>
  <c r="A3" i="3"/>
  <c r="A4" i="3"/>
  <c r="A5" i="3"/>
  <c r="A6" i="3"/>
  <c r="A7" i="3"/>
  <c r="A8" i="3"/>
  <c r="A9" i="3"/>
  <c r="A10" i="3"/>
  <c r="A11" i="3"/>
  <c r="A12" i="3"/>
  <c r="A2" i="3"/>
  <c r="C3" i="2" s="1"/>
  <c r="B4" i="2" l="1"/>
  <c r="C4" i="2" s="1"/>
  <c r="A4" i="2"/>
  <c r="A3" i="2"/>
  <c r="D4" i="2" l="1"/>
  <c r="G3" i="2"/>
  <c r="I4" i="2"/>
  <c r="E3" i="2"/>
  <c r="F4" i="2"/>
  <c r="F3" i="2"/>
  <c r="D3" i="2"/>
  <c r="E4" i="2"/>
  <c r="C5" i="2" l="1"/>
  <c r="D32" i="1" s="1"/>
  <c r="D5" i="2"/>
  <c r="D33" i="1" l="1"/>
  <c r="D34" i="1" s="1"/>
</calcChain>
</file>

<file path=xl/sharedStrings.xml><?xml version="1.0" encoding="utf-8"?>
<sst xmlns="http://schemas.openxmlformats.org/spreadsheetml/2006/main" count="51" uniqueCount="50">
  <si>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</si>
  <si>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</si>
  <si>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</si>
  <si>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</si>
  <si>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</si>
  <si>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</si>
  <si>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</si>
  <si>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</si>
  <si>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</si>
  <si>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</si>
  <si>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</si>
  <si>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</si>
  <si>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</si>
  <si>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</si>
  <si>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</si>
  <si>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</si>
  <si>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</si>
  <si>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</si>
  <si>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</si>
  <si>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</si>
  <si>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</si>
  <si>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</si>
  <si>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</si>
  <si>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</si>
  <si>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</si>
  <si>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</si>
  <si>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</si>
  <si>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</si>
  <si>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</si>
  <si>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</si>
  <si>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</si>
  <si>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</si>
  <si>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</si>
  <si>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</si>
  <si>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</si>
  <si>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</si>
  <si>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</si>
  <si>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</si>
  <si>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</si>
  <si>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</si>
  <si>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</si>
  <si>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</si>
  <si>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</si>
  <si>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</si>
  <si>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</si>
  <si>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</si>
  <si>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</si>
  <si>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</si>
  <si>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 xml:space="preserve"> Dias del Periodo</t>
  </si>
  <si>
    <t>NOMBRE DEL ESTABLECIMIENTO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</si>
</sst>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0">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s>
  <fills count="3">
    <fill>
      <patternFill patternType="none"/>
    </fill>
    <fill>
      <patternFill patternType="gray125"/>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20" xfId="0" applyFill="1" applyBorder="1" applyProtection="1">
      <protection hidden="1"/>
    </xf>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5" fillId="0" borderId="31"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4" fontId="6" fillId="2" borderId="31" xfId="0" applyNumberFormat="1" applyFont="1" applyFill="1" applyBorder="1" applyAlignment="1" applyProtection="1">
      <alignment horizontal="center" vertical="center"/>
    </xf>
    <xf numFmtId="2" fontId="0" fillId="0" borderId="0" xfId="0" applyNumberFormat="1"/>
    <xf numFmtId="0" fontId="0" fillId="0" borderId="32" xfId="0" applyBorder="1" applyAlignment="1" applyProtection="1">
      <alignment vertical="center"/>
    </xf>
    <xf numFmtId="0" fontId="0" fillId="0" borderId="24" xfId="0" applyBorder="1" applyAlignment="1" applyProtection="1">
      <alignment vertical="center"/>
    </xf>
    <xf numFmtId="0" fontId="0" fillId="0" borderId="33" xfId="0" applyBorder="1" applyAlignment="1" applyProtection="1">
      <alignment vertical="center"/>
    </xf>
    <xf numFmtId="0" fontId="0" fillId="0" borderId="0" xfId="0" applyProtection="1"/>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5" xfId="0" applyFont="1" applyBorder="1" applyAlignment="1">
      <alignment horizontal="center"/>
    </xf>
    <xf numFmtId="0" fontId="5" fillId="0" borderId="29" xfId="0" applyFont="1" applyBorder="1" applyAlignment="1">
      <alignment horizontal="center"/>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3"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2" xfId="0" applyFont="1" applyBorder="1" applyAlignment="1">
      <alignment horizontal="center" wrapText="1"/>
    </xf>
    <xf numFmtId="0" fontId="6" fillId="0" borderId="24" xfId="0" applyFont="1" applyBorder="1" applyAlignment="1">
      <alignment horizontal="center" wrapText="1"/>
    </xf>
    <xf numFmtId="0" fontId="6" fillId="0" borderId="33" xfId="0" applyFont="1" applyBorder="1" applyAlignment="1">
      <alignment horizontal="center" wrapTex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5" fillId="0" borderId="3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0" fillId="0" borderId="21"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5" fillId="0" borderId="8"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3" fontId="6" fillId="2" borderId="18" xfId="2" applyNumberFormat="1" applyFont="1" applyFill="1" applyBorder="1" applyAlignment="1" applyProtection="1">
      <alignment horizontal="center" vertical="center"/>
      <protection locked="0"/>
    </xf>
    <xf numFmtId="3" fontId="6" fillId="2" borderId="19" xfId="2" applyNumberFormat="1" applyFont="1" applyFill="1" applyBorder="1" applyAlignment="1" applyProtection="1">
      <alignment horizontal="center" vertical="center"/>
      <protection locked="0"/>
    </xf>
    <xf numFmtId="0" fontId="5" fillId="0" borderId="18"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19" xfId="0" applyFont="1" applyBorder="1" applyAlignment="1" applyProtection="1">
      <alignment horizontal="center" vertical="center"/>
    </xf>
    <xf numFmtId="0" fontId="6" fillId="2" borderId="18"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1390650</xdr:rowOff>
    </xdr:from>
    <xdr:to>
      <xdr:col>5</xdr:col>
      <xdr:colOff>9524</xdr:colOff>
      <xdr:row>43</xdr:row>
      <xdr:rowOff>1187244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515600"/>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zoomScaleNormal="100" workbookViewId="0">
      <selection activeCell="A6" sqref="A6:E6"/>
    </sheetView>
  </sheetViews>
  <sheetFormatPr baseColWidth="10" defaultColWidth="11.42578125" defaultRowHeight="15"/>
  <cols>
    <col min="1" max="1" width="17.7109375" style="5" customWidth="1"/>
    <col min="2" max="2" width="20" style="5" customWidth="1"/>
    <col min="3" max="3" width="27.28515625" style="5" customWidth="1"/>
    <col min="4" max="4" width="19.7109375" style="5" customWidth="1"/>
    <col min="5" max="5" width="17.5703125" style="5" customWidth="1"/>
    <col min="6" max="16384" width="11.42578125" style="5"/>
  </cols>
  <sheetData>
    <row r="1" spans="1:5">
      <c r="A1" s="8"/>
      <c r="B1" s="9"/>
      <c r="C1" s="9"/>
      <c r="D1" s="9"/>
      <c r="E1" s="10"/>
    </row>
    <row r="2" spans="1:5">
      <c r="A2" s="11"/>
      <c r="B2" s="12"/>
      <c r="C2" s="12"/>
      <c r="D2" s="12"/>
      <c r="E2" s="13"/>
    </row>
    <row r="3" spans="1:5">
      <c r="A3" s="11"/>
      <c r="B3" s="12"/>
      <c r="C3" s="12"/>
      <c r="D3" s="12"/>
      <c r="E3" s="13"/>
    </row>
    <row r="4" spans="1:5">
      <c r="A4" s="11"/>
      <c r="B4" s="12"/>
      <c r="C4" s="12"/>
      <c r="D4" s="12"/>
      <c r="E4" s="13"/>
    </row>
    <row r="5" spans="1:5">
      <c r="A5" s="11"/>
      <c r="B5" s="12"/>
      <c r="C5" s="12"/>
      <c r="D5" s="12"/>
      <c r="E5" s="13"/>
    </row>
    <row r="6" spans="1:5" ht="30" customHeight="1">
      <c r="A6" s="102" t="s">
        <v>42</v>
      </c>
      <c r="B6" s="103"/>
      <c r="C6" s="103"/>
      <c r="D6" s="103"/>
      <c r="E6" s="104"/>
    </row>
    <row r="7" spans="1:5" ht="16.5">
      <c r="A7" s="105"/>
      <c r="B7" s="106"/>
      <c r="C7" s="106"/>
      <c r="D7" s="106"/>
      <c r="E7" s="107"/>
    </row>
    <row r="8" spans="1:5">
      <c r="A8" s="117" t="s">
        <v>0</v>
      </c>
      <c r="B8" s="118"/>
      <c r="C8" s="118"/>
      <c r="D8" s="118"/>
      <c r="E8" s="119"/>
    </row>
    <row r="9" spans="1:5" ht="24" customHeight="1">
      <c r="A9" s="108" t="s">
        <v>27</v>
      </c>
      <c r="B9" s="109"/>
      <c r="C9" s="109"/>
      <c r="D9" s="109"/>
      <c r="E9" s="110"/>
    </row>
    <row r="10" spans="1:5" ht="24" customHeight="1">
      <c r="A10" s="108"/>
      <c r="B10" s="109"/>
      <c r="C10" s="109"/>
      <c r="D10" s="109"/>
      <c r="E10" s="110"/>
    </row>
    <row r="11" spans="1:5" ht="7.5" customHeight="1">
      <c r="A11" s="111"/>
      <c r="B11" s="112"/>
      <c r="C11" s="112"/>
      <c r="D11" s="112"/>
      <c r="E11" s="113"/>
    </row>
    <row r="12" spans="1:5">
      <c r="A12" s="30" t="s">
        <v>1</v>
      </c>
      <c r="B12" s="31"/>
      <c r="C12" s="31"/>
      <c r="D12" s="31"/>
      <c r="E12" s="32"/>
    </row>
    <row r="13" spans="1:5" ht="6" customHeight="1" thickBot="1">
      <c r="A13" s="114"/>
      <c r="B13" s="115"/>
      <c r="C13" s="115"/>
      <c r="D13" s="115"/>
      <c r="E13" s="116"/>
    </row>
    <row r="14" spans="1:5" ht="15.75" thickBot="1">
      <c r="A14" s="39" t="s">
        <v>35</v>
      </c>
      <c r="B14" s="40"/>
      <c r="C14" s="42" t="s">
        <v>2</v>
      </c>
      <c r="D14" s="43"/>
      <c r="E14" s="44"/>
    </row>
    <row r="15" spans="1:5" ht="15.75" thickBot="1">
      <c r="A15" s="41"/>
      <c r="B15" s="41"/>
      <c r="C15" s="45"/>
      <c r="D15" s="46"/>
      <c r="E15" s="47"/>
    </row>
    <row r="16" spans="1:5" ht="15.75" thickBot="1">
      <c r="A16" s="124" t="s">
        <v>49</v>
      </c>
      <c r="B16" s="125"/>
      <c r="C16" s="126"/>
      <c r="D16" s="30" t="s">
        <v>30</v>
      </c>
      <c r="E16" s="32"/>
    </row>
    <row r="17" spans="1:5" ht="15.75" thickBot="1">
      <c r="A17" s="127"/>
      <c r="B17" s="128"/>
      <c r="C17" s="129"/>
      <c r="D17" s="14" t="s">
        <v>28</v>
      </c>
      <c r="E17" s="14" t="s">
        <v>29</v>
      </c>
    </row>
    <row r="18" spans="1:5" ht="15.75" thickBot="1">
      <c r="A18" s="14" t="s">
        <v>31</v>
      </c>
      <c r="B18" s="77"/>
      <c r="C18" s="78"/>
      <c r="D18" s="130">
        <v>1</v>
      </c>
      <c r="E18" s="132">
        <v>2021</v>
      </c>
    </row>
    <row r="19" spans="1:5" ht="15.75" thickBot="1">
      <c r="A19" s="89" t="s">
        <v>3</v>
      </c>
      <c r="B19" s="90"/>
      <c r="C19" s="91"/>
      <c r="D19" s="131"/>
      <c r="E19" s="133"/>
    </row>
    <row r="20" spans="1:5" ht="15.75" thickBot="1">
      <c r="A20" s="39" t="s">
        <v>4</v>
      </c>
      <c r="B20" s="40"/>
      <c r="C20" s="14" t="s">
        <v>5</v>
      </c>
      <c r="D20" s="14" t="s">
        <v>6</v>
      </c>
      <c r="E20" s="14" t="s">
        <v>7</v>
      </c>
    </row>
    <row r="21" spans="1:5" ht="15.75" thickBot="1">
      <c r="A21" s="92"/>
      <c r="B21" s="93"/>
      <c r="C21" s="16"/>
      <c r="D21" s="15"/>
      <c r="E21" s="15"/>
    </row>
    <row r="22" spans="1:5" ht="15.75" thickBot="1">
      <c r="A22" s="39" t="s">
        <v>8</v>
      </c>
      <c r="B22" s="40"/>
      <c r="C22" s="14" t="s">
        <v>9</v>
      </c>
      <c r="D22" s="14" t="s">
        <v>10</v>
      </c>
      <c r="E22" s="14" t="s">
        <v>11</v>
      </c>
    </row>
    <row r="23" spans="1:5" ht="15.75" thickBot="1">
      <c r="A23" s="94"/>
      <c r="B23" s="95"/>
      <c r="C23" s="17" t="s">
        <v>12</v>
      </c>
      <c r="D23" s="16" t="s">
        <v>12</v>
      </c>
      <c r="E23" s="15" t="s">
        <v>13</v>
      </c>
    </row>
    <row r="24" spans="1:5" ht="27" customHeight="1">
      <c r="A24" s="75" t="s">
        <v>45</v>
      </c>
      <c r="B24" s="60" t="s">
        <v>44</v>
      </c>
      <c r="C24" s="62"/>
      <c r="D24" s="87" t="s">
        <v>48</v>
      </c>
      <c r="E24" s="87" t="s">
        <v>43</v>
      </c>
    </row>
    <row r="25" spans="1:5" ht="28.5" customHeight="1" thickBot="1">
      <c r="A25" s="76"/>
      <c r="B25" s="120"/>
      <c r="C25" s="121"/>
      <c r="D25" s="88"/>
      <c r="E25" s="88"/>
    </row>
    <row r="26" spans="1:5" ht="15.75" thickBot="1">
      <c r="A26" s="7">
        <v>1</v>
      </c>
      <c r="B26" s="122">
        <v>20</v>
      </c>
      <c r="C26" s="123"/>
      <c r="D26" s="7">
        <v>31</v>
      </c>
      <c r="E26" s="18">
        <f>B26/(A26*D26)</f>
        <v>0.64516129032258063</v>
      </c>
    </row>
    <row r="27" spans="1:5" s="6" customFormat="1" ht="8.25" customHeight="1" thickBot="1">
      <c r="A27" s="84"/>
      <c r="B27" s="85"/>
      <c r="C27" s="85"/>
      <c r="D27" s="85"/>
      <c r="E27" s="86"/>
    </row>
    <row r="28" spans="1:5">
      <c r="A28" s="79" t="s">
        <v>41</v>
      </c>
      <c r="B28" s="80"/>
      <c r="C28" s="80"/>
      <c r="D28" s="80"/>
      <c r="E28" s="81"/>
    </row>
    <row r="29" spans="1:5">
      <c r="A29" s="63" t="s">
        <v>46</v>
      </c>
      <c r="B29" s="64"/>
      <c r="C29" s="64"/>
      <c r="D29" s="82">
        <f>B26</f>
        <v>20</v>
      </c>
      <c r="E29" s="83"/>
    </row>
    <row r="30" spans="1:5">
      <c r="A30" s="63" t="s">
        <v>47</v>
      </c>
      <c r="B30" s="64"/>
      <c r="C30" s="64"/>
      <c r="D30" s="65">
        <f>89.62*0.3</f>
        <v>26.885999999999999</v>
      </c>
      <c r="E30" s="66"/>
    </row>
    <row r="31" spans="1:5">
      <c r="A31" s="63" t="s">
        <v>14</v>
      </c>
      <c r="B31" s="64"/>
      <c r="C31" s="64"/>
      <c r="D31" s="65">
        <f>D29*D30</f>
        <v>537.72</v>
      </c>
      <c r="E31" s="66"/>
    </row>
    <row r="32" spans="1:5">
      <c r="A32" s="63" t="s">
        <v>15</v>
      </c>
      <c r="B32" s="64"/>
      <c r="C32" s="64"/>
      <c r="D32" s="65">
        <f ca="1">IF(Trabajo!G3="SI COBRO",Formato!D31-(Formato!D31*Trabajo!C5),0)</f>
        <v>20.603035924642882</v>
      </c>
      <c r="E32" s="66"/>
    </row>
    <row r="33" spans="1:5">
      <c r="A33" s="63" t="s">
        <v>16</v>
      </c>
      <c r="B33" s="64"/>
      <c r="C33" s="64"/>
      <c r="D33" s="65">
        <f ca="1">IF(Trabajo!G3="SI COBRO",(Formato!D31+Formato!D32)*(Trabajo!D5/100),0)</f>
        <v>73.866137652830275</v>
      </c>
      <c r="E33" s="66"/>
    </row>
    <row r="34" spans="1:5" ht="15.75" thickBot="1">
      <c r="A34" s="67" t="s">
        <v>17</v>
      </c>
      <c r="B34" s="68"/>
      <c r="C34" s="68"/>
      <c r="D34" s="69">
        <f ca="1">SUM(D31:E33)</f>
        <v>632.18917357747318</v>
      </c>
      <c r="E34" s="70"/>
    </row>
    <row r="35" spans="1:5" ht="7.5" customHeight="1" thickBot="1">
      <c r="A35" s="71"/>
      <c r="B35" s="72"/>
      <c r="C35" s="72"/>
      <c r="D35" s="73"/>
      <c r="E35" s="74"/>
    </row>
    <row r="36" spans="1:5" ht="34.5" customHeight="1">
      <c r="A36" s="24"/>
      <c r="B36" s="25"/>
      <c r="C36" s="26"/>
      <c r="D36" s="99"/>
      <c r="E36" s="59"/>
    </row>
    <row r="37" spans="1:5" ht="30.75" customHeight="1" thickBot="1">
      <c r="A37" s="27"/>
      <c r="B37" s="28"/>
      <c r="C37" s="29"/>
      <c r="D37" s="100"/>
      <c r="E37" s="101"/>
    </row>
    <row r="38" spans="1:5">
      <c r="A38" s="60" t="s">
        <v>40</v>
      </c>
      <c r="B38" s="61"/>
      <c r="C38" s="62"/>
      <c r="D38" s="58" t="s">
        <v>39</v>
      </c>
      <c r="E38" s="59"/>
    </row>
    <row r="39" spans="1:5" ht="21" customHeight="1">
      <c r="A39" s="52" t="s">
        <v>38</v>
      </c>
      <c r="B39" s="53"/>
      <c r="C39" s="54"/>
      <c r="D39" s="48" t="s">
        <v>37</v>
      </c>
      <c r="E39" s="49"/>
    </row>
    <row r="40" spans="1:5" ht="24" customHeight="1" thickBot="1">
      <c r="A40" s="55"/>
      <c r="B40" s="56"/>
      <c r="C40" s="57"/>
      <c r="D40" s="50" t="s">
        <v>36</v>
      </c>
      <c r="E40" s="51"/>
    </row>
    <row r="41" spans="1:5">
      <c r="A41" s="30" t="str">
        <f ca="1">CONCATENATE("COZUMEL, QUINTANA  ROO, A ",DAY(TODAY())," DE ", UPPER(TEXT(TODAY(),"MMMM"))," DE ",YEAR(TODAY()))</f>
        <v>COZUMEL, QUINTANA  ROO, A 19 DE OCTUBRE DE 2021</v>
      </c>
      <c r="B41" s="31"/>
      <c r="C41" s="31"/>
      <c r="D41" s="31"/>
      <c r="E41" s="32"/>
    </row>
    <row r="42" spans="1:5">
      <c r="A42" s="33"/>
      <c r="B42" s="34"/>
      <c r="C42" s="34"/>
      <c r="D42" s="34"/>
      <c r="E42" s="35"/>
    </row>
    <row r="43" spans="1:5" ht="114" customHeight="1">
      <c r="A43" s="36" t="s">
        <v>32</v>
      </c>
      <c r="B43" s="37"/>
      <c r="C43" s="37"/>
      <c r="D43" s="37"/>
      <c r="E43" s="38"/>
    </row>
    <row r="44" spans="1:5" ht="96" customHeight="1">
      <c r="A44" s="96"/>
      <c r="B44" s="97"/>
      <c r="C44" s="97"/>
      <c r="D44" s="97"/>
      <c r="E44" s="98"/>
    </row>
    <row r="45" spans="1:5" ht="0.75" customHeight="1">
      <c r="A45" s="11"/>
      <c r="B45" s="12"/>
      <c r="C45" s="12"/>
      <c r="D45" s="12"/>
      <c r="E45" s="13"/>
    </row>
    <row r="46" spans="1:5" hidden="1">
      <c r="A46" s="11"/>
      <c r="B46" s="12"/>
      <c r="C46" s="12"/>
      <c r="D46" s="12"/>
      <c r="E46" s="13"/>
    </row>
    <row r="47" spans="1:5" hidden="1">
      <c r="A47" s="11"/>
      <c r="B47" s="12"/>
      <c r="C47" s="12"/>
      <c r="D47" s="12"/>
      <c r="E47" s="13"/>
    </row>
    <row r="48" spans="1:5" hidden="1">
      <c r="A48" s="11"/>
      <c r="B48" s="12"/>
      <c r="C48" s="12"/>
      <c r="D48" s="12"/>
      <c r="E48" s="13"/>
    </row>
    <row r="49" spans="1:5" ht="3" customHeight="1" thickBot="1">
      <c r="A49" s="20"/>
      <c r="B49" s="21"/>
      <c r="C49" s="21"/>
      <c r="D49" s="21"/>
      <c r="E49" s="22"/>
    </row>
    <row r="50" spans="1:5">
      <c r="A50" s="23"/>
      <c r="B50" s="23"/>
      <c r="C50" s="23"/>
      <c r="D50" s="23"/>
      <c r="E50" s="23"/>
    </row>
  </sheetData>
  <sheetProtection algorithmName="SHA-512" hashValue="e9KmO6RmdH0JsRkHWmHfIei1Lq+fuRKTIMuWbzAlki2IdEdm8aoBaxn+MmQLQSMg06jaod11SjHX/HuO58a8uQ==" saltValue="N/ElHTrEBqG0XgM8uG34Cw==" spinCount="100000" sheet="1" objects="1" scenarios="1"/>
  <dataConsolidate/>
  <mergeCells count="52">
    <mergeCell ref="A44:E44"/>
    <mergeCell ref="D36:E37"/>
    <mergeCell ref="A6:E6"/>
    <mergeCell ref="A7:E7"/>
    <mergeCell ref="A9:E10"/>
    <mergeCell ref="A12:E12"/>
    <mergeCell ref="A11:E11"/>
    <mergeCell ref="A13:E13"/>
    <mergeCell ref="A8:E8"/>
    <mergeCell ref="D16:E16"/>
    <mergeCell ref="B24:C25"/>
    <mergeCell ref="B26:C26"/>
    <mergeCell ref="A16:C16"/>
    <mergeCell ref="A17:C17"/>
    <mergeCell ref="D18:D19"/>
    <mergeCell ref="E18:E19"/>
    <mergeCell ref="A24:A25"/>
    <mergeCell ref="B18:C18"/>
    <mergeCell ref="A28:E28"/>
    <mergeCell ref="A29:C29"/>
    <mergeCell ref="D29:E29"/>
    <mergeCell ref="A27:E27"/>
    <mergeCell ref="E24:E25"/>
    <mergeCell ref="D24:D25"/>
    <mergeCell ref="A19:C19"/>
    <mergeCell ref="A20:B20"/>
    <mergeCell ref="A21:B21"/>
    <mergeCell ref="A22:B22"/>
    <mergeCell ref="A23:B23"/>
    <mergeCell ref="A35:E35"/>
    <mergeCell ref="A30:C30"/>
    <mergeCell ref="D30:E30"/>
    <mergeCell ref="A31:C31"/>
    <mergeCell ref="D31:E31"/>
    <mergeCell ref="A32:C32"/>
    <mergeCell ref="D32:E32"/>
    <mergeCell ref="A36:C37"/>
    <mergeCell ref="A41:E42"/>
    <mergeCell ref="A43:E43"/>
    <mergeCell ref="A14:B14"/>
    <mergeCell ref="A15:B15"/>
    <mergeCell ref="C14:E14"/>
    <mergeCell ref="C15:E15"/>
    <mergeCell ref="D39:E39"/>
    <mergeCell ref="D40:E40"/>
    <mergeCell ref="A39:C40"/>
    <mergeCell ref="D38:E38"/>
    <mergeCell ref="A38:C38"/>
    <mergeCell ref="A33:C33"/>
    <mergeCell ref="D33:E33"/>
    <mergeCell ref="A34:C34"/>
    <mergeCell ref="D34:E34"/>
  </mergeCells>
  <printOptions horizontalCentered="1" verticalCentered="1"/>
  <pageMargins left="3.937007874015748E-2" right="3.937007874015748E-2" top="0.35433070866141736" bottom="0.35433070866141736" header="0.31496062992125984" footer="0.31496062992125984"/>
  <pageSetup scale="82"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F5" sqref="F5"/>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18</v>
      </c>
      <c r="C2" s="1" t="s">
        <v>19</v>
      </c>
      <c r="D2" s="1" t="s">
        <v>20</v>
      </c>
      <c r="E2" s="1" t="s">
        <v>26</v>
      </c>
      <c r="F2" s="1"/>
      <c r="G2" s="4" t="s">
        <v>21</v>
      </c>
    </row>
    <row r="3" spans="1:9">
      <c r="A3">
        <f ca="1">YEAR(TODAY())</f>
        <v>2021</v>
      </c>
      <c r="B3" s="1" t="str">
        <f>CONCATENATE(IF(Formato!D18=12,Formato!E18+1,Formato!E18),IF(Formato!D18=12,1,Formato!D18+1))</f>
        <v>20212</v>
      </c>
      <c r="C3" s="1">
        <f>VLOOKUP(B3,INPC!A1:E36,5,0)</f>
        <v>110.21</v>
      </c>
      <c r="D3" s="1" t="e">
        <f>VLOOKUP(B3,INPC!A1:E25,4,0)</f>
        <v>#N/A</v>
      </c>
      <c r="E3" s="1">
        <f>MATCH(B3,INPC!$A$1:$A$48,0)+1</f>
        <v>27</v>
      </c>
      <c r="F3" s="1">
        <f>VLOOKUP(B3,INPC!A1:E84,4,0)</f>
        <v>1.47</v>
      </c>
      <c r="G3" s="134" t="str">
        <f ca="1">IF(Formato!E18=A3,IF(Formato!D18=A4,"NO COBRO",IF(Formato!D18=A4-1,IF(DAY(TODAY())&lt;=15,"NO COBRO","SI COBRO"),"SI COBRO")),IF(Formato!D18=12,IF(A4=1,IF(DAY(TODAY())&lt;=15,"NO COBRO","SI COBRO"),"SI COBRO"),"SI COBRO"))</f>
        <v>SI COBRO</v>
      </c>
    </row>
    <row r="4" spans="1:9">
      <c r="A4">
        <f ca="1">MONTH(TODAY())</f>
        <v>10</v>
      </c>
      <c r="B4" s="1" t="str">
        <f ca="1">CONCATENATE(YEAR(TODAY()),MONTH(TODAY()))</f>
        <v>202110</v>
      </c>
      <c r="C4" s="1">
        <f ca="1">IF(VLOOKUP(B4,INPC!A2:E36,5,0)=0,VLOOKUP(CONCATENATE(YEAR(TODAY()),MONTH(TODAY())-1),INPC!A2:E36,5,0),VLOOKUP(B4,INPC!A2:E36,5,0))</f>
        <v>114.601</v>
      </c>
      <c r="D4" s="1">
        <f ca="1">VLOOKUP(B4,INPC!A2:E36,4,0)</f>
        <v>1.47</v>
      </c>
      <c r="E4" s="1">
        <f ca="1">MATCH(B4,INPC!$A$1:$A$48,0)+1</f>
        <v>35</v>
      </c>
      <c r="F4" s="1">
        <f ca="1">VLOOKUP(B4,INPC!A1:E84,4,0)</f>
        <v>1.47</v>
      </c>
      <c r="G4" s="134"/>
      <c r="I4" t="str">
        <f ca="1">IF(Formato!E18=A3,IF(Formato!D18&lt;=A4-1,IF(DAY(TODAY())&lt;=15,"NO COBRO","SI COBRO"),"NO COBRO"),IF(Formato!D18=12,IF(A4=1,IF(DAY(TODAY())&lt;=15,"NO COBRO","SI COBRO"),"SI COBRO"),"SI COBRO"))</f>
        <v>SI COBRO</v>
      </c>
    </row>
    <row r="5" spans="1:9">
      <c r="B5" s="1"/>
      <c r="C5" s="1">
        <f ca="1">C3/C4</f>
        <v>0.96168445301524419</v>
      </c>
      <c r="D5" s="1">
        <f ca="1">SUM(INDIRECT("INPC!D"&amp;E3&amp;":D"&amp;E4))</f>
        <v>13.230000000000002</v>
      </c>
      <c r="E5" s="1"/>
      <c r="F5" s="3"/>
      <c r="G5" s="2"/>
    </row>
    <row r="7" spans="1:9">
      <c r="B7">
        <v>1</v>
      </c>
      <c r="C7">
        <v>2019</v>
      </c>
      <c r="D7" t="s">
        <v>33</v>
      </c>
    </row>
    <row r="8" spans="1:9">
      <c r="B8">
        <v>2</v>
      </c>
      <c r="C8">
        <v>2020</v>
      </c>
      <c r="D8" t="s">
        <v>34</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KKAAtKS7zByxnyqYPAWYUnTgu8EwzGaMQA0nqvc/hVdDTOkZ98gs6dGAa2EzzZftTMyGAuFAg4IDzyeB3UXWFQ==" saltValue="yuLfN+jEGO8zLyl2tY+BBg=="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3" activePane="bottomLeft" state="frozen"/>
      <selection pane="bottomLeft" activeCell="H39" sqref="H39"/>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22</v>
      </c>
      <c r="C1" t="s">
        <v>23</v>
      </c>
      <c r="D1" t="s">
        <v>24</v>
      </c>
      <c r="E1" t="s">
        <v>25</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s="19">
        <v>108.774</v>
      </c>
    </row>
    <row r="24" spans="1:5">
      <c r="A24" t="str">
        <f t="shared" si="0"/>
        <v>202012</v>
      </c>
      <c r="B24">
        <v>2020</v>
      </c>
      <c r="C24">
        <v>11</v>
      </c>
      <c r="D24">
        <v>1.47</v>
      </c>
      <c r="E24" s="19">
        <v>108.85599999999999</v>
      </c>
    </row>
    <row r="25" spans="1:5">
      <c r="A25" t="str">
        <f t="shared" si="0"/>
        <v>20211</v>
      </c>
      <c r="B25">
        <v>2020</v>
      </c>
      <c r="C25">
        <v>12</v>
      </c>
      <c r="D25">
        <v>1.47</v>
      </c>
      <c r="E25" s="19">
        <v>109.271</v>
      </c>
    </row>
    <row r="26" spans="1:5">
      <c r="A26" t="str">
        <f t="shared" si="0"/>
        <v>20212</v>
      </c>
      <c r="B26">
        <v>2021</v>
      </c>
      <c r="C26">
        <v>1</v>
      </c>
      <c r="D26">
        <v>1.47</v>
      </c>
      <c r="E26" s="19">
        <v>110.21</v>
      </c>
    </row>
    <row r="27" spans="1:5">
      <c r="A27" t="str">
        <f t="shared" si="0"/>
        <v>20213</v>
      </c>
      <c r="B27">
        <v>2021</v>
      </c>
      <c r="C27">
        <v>2</v>
      </c>
      <c r="D27">
        <v>1.47</v>
      </c>
      <c r="E27" s="19">
        <v>110.907</v>
      </c>
    </row>
    <row r="28" spans="1:5">
      <c r="A28" t="str">
        <f t="shared" si="0"/>
        <v>20214</v>
      </c>
      <c r="B28">
        <v>2021</v>
      </c>
      <c r="C28">
        <v>3</v>
      </c>
      <c r="D28">
        <v>1.47</v>
      </c>
      <c r="E28" s="19">
        <v>111.824</v>
      </c>
    </row>
    <row r="29" spans="1:5">
      <c r="A29" t="str">
        <f t="shared" si="0"/>
        <v>20215</v>
      </c>
      <c r="B29">
        <v>2021</v>
      </c>
      <c r="C29">
        <v>4</v>
      </c>
      <c r="D29">
        <v>1.47</v>
      </c>
      <c r="E29" s="19">
        <v>112.19</v>
      </c>
    </row>
    <row r="30" spans="1:5">
      <c r="A30" t="str">
        <f t="shared" si="0"/>
        <v>20216</v>
      </c>
      <c r="B30">
        <v>2021</v>
      </c>
      <c r="C30">
        <v>5</v>
      </c>
      <c r="D30">
        <v>1.47</v>
      </c>
      <c r="E30" s="19">
        <v>112.419</v>
      </c>
    </row>
    <row r="31" spans="1:5">
      <c r="A31" t="str">
        <f t="shared" si="0"/>
        <v>20217</v>
      </c>
      <c r="B31">
        <v>2021</v>
      </c>
      <c r="C31">
        <v>6</v>
      </c>
      <c r="D31">
        <v>1.47</v>
      </c>
      <c r="E31" s="19">
        <v>113.018</v>
      </c>
    </row>
    <row r="32" spans="1:5">
      <c r="A32" t="str">
        <f t="shared" si="0"/>
        <v>20218</v>
      </c>
      <c r="B32">
        <v>2021</v>
      </c>
      <c r="C32">
        <v>7</v>
      </c>
      <c r="D32">
        <v>1.47</v>
      </c>
      <c r="E32" s="19">
        <v>113.682</v>
      </c>
    </row>
    <row r="33" spans="1:5">
      <c r="A33" t="str">
        <f t="shared" si="0"/>
        <v>20219</v>
      </c>
      <c r="B33">
        <v>2021</v>
      </c>
      <c r="C33">
        <v>8</v>
      </c>
      <c r="D33">
        <v>1.47</v>
      </c>
      <c r="E33" s="19">
        <v>113.899</v>
      </c>
    </row>
    <row r="34" spans="1:5">
      <c r="A34" t="str">
        <f t="shared" si="0"/>
        <v>202110</v>
      </c>
      <c r="B34">
        <v>2021</v>
      </c>
      <c r="C34">
        <v>9</v>
      </c>
      <c r="D34">
        <v>1.47</v>
      </c>
      <c r="E34" s="19">
        <v>114.601</v>
      </c>
    </row>
    <row r="35" spans="1:5">
      <c r="A35" t="str">
        <f t="shared" si="0"/>
        <v>202111</v>
      </c>
      <c r="B35">
        <v>2021</v>
      </c>
      <c r="C35">
        <v>10</v>
      </c>
      <c r="D35">
        <v>1.47</v>
      </c>
      <c r="E35" s="19"/>
    </row>
    <row r="36" spans="1:5">
      <c r="A36" t="str">
        <f t="shared" si="0"/>
        <v>202112</v>
      </c>
      <c r="B36">
        <v>2021</v>
      </c>
      <c r="C36">
        <v>11</v>
      </c>
      <c r="E36" s="19"/>
    </row>
    <row r="37" spans="1:5">
      <c r="A37" t="str">
        <f t="shared" si="0"/>
        <v/>
      </c>
      <c r="B37">
        <v>2021</v>
      </c>
      <c r="C37">
        <v>12</v>
      </c>
      <c r="E37" s="19"/>
    </row>
  </sheetData>
  <sheetProtection algorithmName="SHA-512" hashValue="JLJriQzEVTTVfhABMUkBphKDIthKDGajMPuS5pkdCeirhhAzNyOv1+vLAq/M7N01ew3jgv4CDFIIlXbM4OelUA==" saltValue="f81bu6qn0RF8QgRY8+Q2J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2021-10-19T16:50:29Z</cp:lastPrinted>
  <dcterms:created xsi:type="dcterms:W3CDTF">2020-01-28T17:32:08Z</dcterms:created>
  <dcterms:modified xsi:type="dcterms:W3CDTF">2021-10-19T16:50:46Z</dcterms:modified>
</cp:coreProperties>
</file>