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ramirez\Downloads\"/>
    </mc:Choice>
  </mc:AlternateContent>
  <xr:revisionPtr revIDLastSave="0" documentId="13_ncr:1_{1C16C9DA-E06D-4591-8830-6175A025BF62}" xr6:coauthVersionLast="46" xr6:coauthVersionMax="46" xr10:uidLastSave="{00000000-0000-0000-0000-000000000000}"/>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3" l="1"/>
  <c r="A27" i="3"/>
  <c r="A28" i="3"/>
  <c r="A29" i="3"/>
  <c r="A30" i="3"/>
  <c r="A31" i="3"/>
  <c r="A32" i="3"/>
  <c r="A33" i="3"/>
  <c r="A34" i="3"/>
  <c r="A35" i="3"/>
  <c r="A36" i="3"/>
  <c r="A37" i="3"/>
  <c r="A25" i="3"/>
  <c r="B3" i="2"/>
  <c r="A42" i="1" l="1"/>
  <c r="D30" i="1" l="1"/>
  <c r="D31" i="1" l="1"/>
  <c r="D27" i="1"/>
  <c r="D32" i="1" l="1"/>
  <c r="A13" i="3" l="1"/>
  <c r="A14" i="3"/>
  <c r="A15" i="3"/>
  <c r="A16" i="3"/>
  <c r="A17" i="3"/>
  <c r="A18" i="3"/>
  <c r="A19" i="3"/>
  <c r="A20" i="3"/>
  <c r="A21" i="3"/>
  <c r="A22" i="3"/>
  <c r="A23" i="3"/>
  <c r="A24" i="3"/>
  <c r="A3" i="3"/>
  <c r="A4" i="3"/>
  <c r="A5" i="3"/>
  <c r="A6" i="3"/>
  <c r="A7" i="3"/>
  <c r="A8" i="3"/>
  <c r="A9" i="3"/>
  <c r="A10" i="3"/>
  <c r="A11" i="3"/>
  <c r="A12" i="3"/>
  <c r="A2" i="3"/>
  <c r="C3" i="2" l="1"/>
  <c r="B4" i="2"/>
  <c r="C4" i="2" s="1"/>
  <c r="A4" i="2"/>
  <c r="A3" i="2"/>
  <c r="G3" i="2" l="1"/>
  <c r="G5" i="2"/>
  <c r="I5" i="2"/>
  <c r="I4" i="2"/>
  <c r="E3" i="2"/>
  <c r="C5" i="2"/>
  <c r="F4" i="2"/>
  <c r="F3" i="2"/>
  <c r="D3" i="2"/>
  <c r="E4" i="2"/>
  <c r="D4" i="2"/>
  <c r="D5" i="2"/>
  <c r="D33" i="1" l="1"/>
  <c r="D34" i="1" s="1"/>
  <c r="D35" i="1" s="1"/>
</calcChain>
</file>

<file path=xl/sharedStrings.xml><?xml version="1.0" encoding="utf-8"?>
<sst xmlns="http://schemas.openxmlformats.org/spreadsheetml/2006/main" count="47" uniqueCount="47">
  <si>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</si>
  <si>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</si>
  <si>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</si>
  <si>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</si>
  <si>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</si>
  <si>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</si>
  <si>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</si>
  <si>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</si>
  <si>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</si>
  <si>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</si>
  <si>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</si>
  <si>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</si>
  <si>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</si>
  <si>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</si>
  <si>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</si>
  <si>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Días en el Periodo</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</si>
  <si>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</si>
  <si>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</si>
  <si>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</si>
  <si>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</si>
  <si>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</si>
  <si>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</si>
  <si>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</si>
  <si>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</si>
  <si>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</si>
  <si>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</si>
  <si>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</si>
  <si>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</si>
  <si>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</si>
  <si>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</si>
  <si>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</si>
  <si>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</si>
  <si>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</si>
  <si>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</si>
  <si>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</si>
  <si>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</si>
  <si>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</si>
  <si>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</si>
  <si>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Número de Habitaciones del Establecimiento (1)</t>
  </si>
  <si>
    <t>Porcentaje de Ocupación = (2/1 * # de días del periodo)</t>
  </si>
  <si>
    <t>DECLARACION INFORMATIVA DEL DERECHO DE SANEAMIENTO AMBIENTAL
VISITANTES DE PERNOCTA</t>
  </si>
  <si>
    <t xml:space="preserve"> Cuartos-noche
durante el periodo (2) </t>
  </si>
  <si>
    <t>Cuartos-noche durante el Período (2)</t>
  </si>
  <si>
    <t>Tarifa (30% del valor de la U.M.A. por habitación por noche de ocupación)</t>
  </si>
  <si>
    <t xml:space="preserve"> </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</si>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</sst>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5">
    <font>
      <sz val="11"/>
      <color theme="1"/>
      <name val="Calibri"/>
      <family val="2"/>
      <scheme val="minor"/>
    </font>
    <font>
      <sz val="11"/>
      <color theme="1"/>
      <name val="Calibri"/>
      <family val="2"/>
      <scheme val="minor"/>
    </font>
    <font>
      <b/>
      <sz val="11"/>
      <color theme="1"/>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6"/>
      <color rgb="FF000000"/>
      <name val="Muli"/>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0" fillId="0" borderId="33" xfId="0" applyBorder="1" applyProtection="1">
      <protection hidden="1"/>
    </xf>
    <xf numFmtId="0" fontId="0" fillId="0" borderId="33" xfId="0" applyBorder="1"/>
    <xf numFmtId="0" fontId="13"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30" xfId="0" applyFont="1" applyBorder="1" applyAlignment="1" applyProtection="1">
      <alignment vertical="center"/>
    </xf>
    <xf numFmtId="0" fontId="3" fillId="0" borderId="22" xfId="0" applyFont="1" applyBorder="1" applyAlignment="1" applyProtection="1">
      <alignment horizontal="center" vertical="center" wrapText="1"/>
    </xf>
    <xf numFmtId="0" fontId="0" fillId="0" borderId="0" xfId="0" applyProtection="1"/>
    <xf numFmtId="0" fontId="3" fillId="0" borderId="42" xfId="0" applyFont="1" applyBorder="1" applyAlignment="1" applyProtection="1">
      <alignment vertical="center"/>
    </xf>
    <xf numFmtId="0" fontId="11" fillId="0" borderId="1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40" xfId="0" applyFont="1" applyBorder="1" applyAlignment="1" applyProtection="1">
      <alignment horizontal="center" vertical="center"/>
    </xf>
    <xf numFmtId="0" fontId="8" fillId="0" borderId="0" xfId="0" applyFont="1" applyAlignment="1" applyProtection="1">
      <alignment horizontal="center" vertical="center"/>
    </xf>
    <xf numFmtId="0" fontId="14" fillId="0" borderId="0" xfId="0" applyFont="1" applyAlignment="1">
      <alignment horizontal="center" vertical="center" wrapText="1"/>
    </xf>
    <xf numFmtId="0" fontId="12" fillId="0" borderId="4" xfId="0" applyFont="1" applyBorder="1" applyAlignment="1" applyProtection="1">
      <alignment horizontal="center" vertical="center"/>
    </xf>
    <xf numFmtId="0" fontId="7" fillId="0" borderId="25" xfId="0" applyFont="1" applyBorder="1" applyAlignment="1" applyProtection="1">
      <alignment horizontal="left" vertical="center"/>
    </xf>
    <xf numFmtId="0" fontId="7" fillId="0" borderId="11" xfId="0" applyFont="1" applyBorder="1" applyAlignment="1" applyProtection="1">
      <alignment horizontal="left" vertical="center"/>
    </xf>
    <xf numFmtId="164" fontId="9" fillId="0" borderId="11" xfId="0" applyNumberFormat="1" applyFont="1" applyBorder="1" applyAlignment="1" applyProtection="1">
      <alignment horizontal="center"/>
    </xf>
    <xf numFmtId="164" fontId="9" fillId="0" borderId="12" xfId="0" applyNumberFormat="1" applyFont="1" applyBorder="1" applyAlignment="1" applyProtection="1">
      <alignment horizontal="center"/>
    </xf>
    <xf numFmtId="0" fontId="10" fillId="0" borderId="13" xfId="0" applyFont="1" applyBorder="1" applyAlignment="1" applyProtection="1">
      <alignment horizontal="center" vertical="top" wrapText="1"/>
    </xf>
    <xf numFmtId="0" fontId="10" fillId="0" borderId="4"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10" fillId="0" borderId="34" xfId="0" applyFont="1" applyBorder="1" applyAlignment="1" applyProtection="1">
      <alignment horizontal="center" vertical="top" wrapText="1"/>
    </xf>
    <xf numFmtId="0" fontId="10" fillId="0" borderId="0" xfId="0" applyFont="1" applyAlignment="1" applyProtection="1">
      <alignment horizontal="center" vertical="top" wrapText="1"/>
    </xf>
    <xf numFmtId="0" fontId="10" fillId="0" borderId="26" xfId="0" applyFont="1" applyBorder="1" applyAlignment="1" applyProtection="1">
      <alignment horizontal="center" vertical="top" wrapText="1"/>
    </xf>
    <xf numFmtId="0" fontId="10" fillId="0" borderId="35" xfId="0" applyFont="1" applyBorder="1" applyAlignment="1" applyProtection="1">
      <alignment horizontal="center" vertical="top" wrapText="1"/>
    </xf>
    <xf numFmtId="0" fontId="2" fillId="0" borderId="13" xfId="0" applyFont="1" applyBorder="1" applyAlignment="1" applyProtection="1">
      <alignment horizontal="center"/>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39" xfId="0" applyBorder="1" applyAlignment="1" applyProtection="1">
      <alignment horizontal="center"/>
    </xf>
    <xf numFmtId="0" fontId="0" fillId="0" borderId="40"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41" xfId="0" applyBorder="1" applyAlignment="1" applyProtection="1">
      <alignment horizontal="center"/>
    </xf>
    <xf numFmtId="0" fontId="11" fillId="0" borderId="29"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3" xfId="0" applyFont="1" applyBorder="1" applyAlignment="1" applyProtection="1">
      <alignment horizontal="center" vertical="center"/>
    </xf>
    <xf numFmtId="0" fontId="7" fillId="0" borderId="27" xfId="0" applyFont="1" applyBorder="1" applyAlignment="1" applyProtection="1">
      <alignment horizontal="left" vertical="center"/>
    </xf>
    <xf numFmtId="0" fontId="7" fillId="0" borderId="33" xfId="0" applyFont="1" applyBorder="1" applyAlignment="1" applyProtection="1">
      <alignment horizontal="left" vertical="center"/>
    </xf>
    <xf numFmtId="164" fontId="9" fillId="0" borderId="33" xfId="0" applyNumberFormat="1" applyFont="1" applyBorder="1" applyAlignment="1" applyProtection="1">
      <alignment horizontal="center"/>
    </xf>
    <xf numFmtId="164" fontId="9" fillId="0" borderId="28" xfId="0" applyNumberFormat="1" applyFont="1" applyBorder="1" applyAlignment="1" applyProtection="1">
      <alignment horizont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3" fontId="9" fillId="0" borderId="33" xfId="1" applyNumberFormat="1" applyFont="1" applyBorder="1" applyAlignment="1" applyProtection="1">
      <alignment horizontal="center" vertical="top"/>
    </xf>
    <xf numFmtId="3" fontId="9" fillId="0" borderId="28" xfId="1" applyNumberFormat="1" applyFont="1" applyBorder="1" applyAlignment="1" applyProtection="1">
      <alignment horizontal="center" vertical="top"/>
    </xf>
    <xf numFmtId="164" fontId="9" fillId="0" borderId="33" xfId="0" applyNumberFormat="1" applyFont="1" applyBorder="1" applyAlignment="1" applyProtection="1">
      <alignment horizontal="center" vertical="top"/>
    </xf>
    <xf numFmtId="164" fontId="9" fillId="0" borderId="28" xfId="0" applyNumberFormat="1" applyFont="1" applyBorder="1" applyAlignment="1" applyProtection="1">
      <alignment horizontal="center" vertical="top"/>
    </xf>
    <xf numFmtId="0" fontId="3" fillId="0" borderId="15"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3" fontId="0" fillId="2" borderId="29" xfId="2" applyNumberFormat="1" applyFont="1" applyFill="1" applyBorder="1" applyAlignment="1" applyProtection="1">
      <alignment horizontal="center"/>
      <protection locked="0"/>
    </xf>
    <xf numFmtId="3" fontId="0" fillId="2" borderId="23" xfId="2" applyNumberFormat="1" applyFont="1" applyFill="1" applyBorder="1" applyAlignment="1" applyProtection="1">
      <alignment horizontal="center"/>
      <protection locked="0"/>
    </xf>
    <xf numFmtId="4" fontId="0" fillId="2" borderId="29" xfId="0" applyNumberFormat="1" applyFill="1" applyBorder="1" applyAlignment="1" applyProtection="1">
      <alignment horizontal="center"/>
    </xf>
    <xf numFmtId="4" fontId="0" fillId="2" borderId="23" xfId="0" applyNumberForma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9" fillId="0" borderId="13" xfId="0" applyFont="1" applyBorder="1" applyAlignment="1" applyProtection="1">
      <alignment horizontal="center"/>
    </xf>
    <xf numFmtId="0" fontId="9" fillId="0" borderId="5" xfId="0" applyFont="1" applyBorder="1" applyAlignment="1" applyProtection="1">
      <alignment horizontal="center"/>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 fillId="0" borderId="26" xfId="0" applyFont="1" applyBorder="1" applyAlignment="1" applyProtection="1">
      <alignment horizontal="center" vertical="center" wrapText="1"/>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2" fillId="0" borderId="43"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0" fillId="2" borderId="43"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2" fillId="0" borderId="5" xfId="0" applyFont="1" applyBorder="1" applyAlignment="1" applyProtection="1">
      <alignment horizont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xf>
    <xf numFmtId="0" fontId="0" fillId="0" borderId="38" xfId="0" applyBorder="1" applyAlignment="1" applyProtection="1">
      <alignment horizontal="center"/>
    </xf>
    <xf numFmtId="0" fontId="5" fillId="0" borderId="0" xfId="0" applyFont="1" applyAlignment="1" applyProtection="1">
      <alignment horizontal="left" vertical="center"/>
    </xf>
    <xf numFmtId="0" fontId="0" fillId="0" borderId="33" xfId="0"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1304925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zoomScaleNormal="100" workbookViewId="0">
      <selection activeCell="A6" sqref="A6:E6"/>
    </sheetView>
  </sheetViews>
  <sheetFormatPr baseColWidth="10" defaultColWidth="11.42578125" defaultRowHeight="15"/>
  <cols>
    <col min="1" max="1" width="24.28515625" style="5" customWidth="1"/>
    <col min="2" max="2" width="21.42578125" style="5" customWidth="1"/>
    <col min="3" max="3" width="27.140625" style="5" customWidth="1"/>
    <col min="4" max="5" width="18.28515625" style="5" customWidth="1"/>
    <col min="6" max="16384" width="11.42578125" style="5"/>
  </cols>
  <sheetData>
    <row r="1" spans="1:5">
      <c r="A1" s="20"/>
      <c r="B1" s="20"/>
      <c r="C1" s="20"/>
      <c r="D1" s="20"/>
      <c r="E1" s="20"/>
    </row>
    <row r="2" spans="1:5">
      <c r="A2" s="20"/>
      <c r="B2" s="20"/>
      <c r="C2" s="20"/>
      <c r="D2" s="20"/>
      <c r="E2" s="20"/>
    </row>
    <row r="3" spans="1:5">
      <c r="A3" s="20"/>
      <c r="B3" s="20"/>
      <c r="C3" s="20"/>
      <c r="D3" s="20"/>
      <c r="E3" s="20"/>
    </row>
    <row r="4" spans="1:5">
      <c r="A4" s="20"/>
      <c r="B4" s="20"/>
      <c r="C4" s="20"/>
      <c r="D4" s="20"/>
      <c r="E4" s="20"/>
    </row>
    <row r="5" spans="1:5">
      <c r="A5" s="20"/>
      <c r="B5" s="20"/>
      <c r="C5" s="20"/>
      <c r="D5" s="20"/>
      <c r="E5" s="20"/>
    </row>
    <row r="6" spans="1:5" ht="30" customHeight="1">
      <c r="A6" s="103" t="s">
        <v>40</v>
      </c>
      <c r="B6" s="104"/>
      <c r="C6" s="104"/>
      <c r="D6" s="104"/>
      <c r="E6" s="104"/>
    </row>
    <row r="7" spans="1:5" ht="16.5">
      <c r="A7" s="105"/>
      <c r="B7" s="105"/>
      <c r="C7" s="105"/>
      <c r="D7" s="105"/>
      <c r="E7" s="105"/>
    </row>
    <row r="8" spans="1:5">
      <c r="A8" s="109" t="s">
        <v>0</v>
      </c>
      <c r="B8" s="109"/>
      <c r="C8" s="109"/>
      <c r="D8" s="109"/>
      <c r="E8" s="109"/>
    </row>
    <row r="9" spans="1:5" ht="24" customHeight="1">
      <c r="A9" s="106" t="s">
        <v>34</v>
      </c>
      <c r="B9" s="106"/>
      <c r="C9" s="106"/>
      <c r="D9" s="106"/>
      <c r="E9" s="106"/>
    </row>
    <row r="10" spans="1:5" ht="24" customHeight="1">
      <c r="A10" s="106"/>
      <c r="B10" s="106"/>
      <c r="C10" s="106"/>
      <c r="D10" s="106"/>
      <c r="E10" s="106"/>
    </row>
    <row r="11" spans="1:5">
      <c r="A11" s="107"/>
      <c r="B11" s="107"/>
      <c r="C11" s="107"/>
      <c r="D11" s="107"/>
      <c r="E11" s="107"/>
    </row>
    <row r="12" spans="1:5">
      <c r="A12" s="104" t="s">
        <v>1</v>
      </c>
      <c r="B12" s="104"/>
      <c r="C12" s="104"/>
      <c r="D12" s="104"/>
      <c r="E12" s="104"/>
    </row>
    <row r="13" spans="1:5" ht="15.75" thickBot="1">
      <c r="A13" s="108"/>
      <c r="B13" s="108"/>
      <c r="C13" s="108"/>
      <c r="D13" s="108"/>
      <c r="E13" s="108"/>
    </row>
    <row r="14" spans="1:5">
      <c r="A14" s="59" t="s">
        <v>2</v>
      </c>
      <c r="B14" s="60"/>
      <c r="C14" s="61"/>
      <c r="D14" s="101" t="s">
        <v>3</v>
      </c>
      <c r="E14" s="102"/>
    </row>
    <row r="15" spans="1:5" ht="15.75" thickBot="1">
      <c r="A15" s="81"/>
      <c r="B15" s="82"/>
      <c r="C15" s="93"/>
      <c r="D15" s="94"/>
      <c r="E15" s="95"/>
    </row>
    <row r="16" spans="1:5">
      <c r="A16" s="96" t="s">
        <v>4</v>
      </c>
      <c r="B16" s="97"/>
      <c r="C16" s="97"/>
      <c r="D16" s="97"/>
      <c r="E16" s="98"/>
    </row>
    <row r="17" spans="1:5" ht="15.75" thickBot="1">
      <c r="A17" s="81"/>
      <c r="B17" s="82"/>
      <c r="C17" s="82"/>
      <c r="D17" s="99"/>
      <c r="E17" s="79"/>
    </row>
    <row r="18" spans="1:5" ht="15.75" thickBot="1">
      <c r="A18" s="59" t="s">
        <v>5</v>
      </c>
      <c r="B18" s="60"/>
      <c r="C18" s="61"/>
      <c r="D18" s="42" t="s">
        <v>37</v>
      </c>
      <c r="E18" s="100"/>
    </row>
    <row r="19" spans="1:5" ht="15.75" thickBot="1">
      <c r="A19" s="81"/>
      <c r="B19" s="82"/>
      <c r="C19" s="83"/>
      <c r="D19" s="11" t="s">
        <v>35</v>
      </c>
      <c r="E19" s="12" t="s">
        <v>36</v>
      </c>
    </row>
    <row r="20" spans="1:5" ht="15.75" thickBot="1">
      <c r="A20" s="21" t="s">
        <v>45</v>
      </c>
      <c r="B20" s="91"/>
      <c r="C20" s="92"/>
      <c r="D20" s="84">
        <v>12</v>
      </c>
      <c r="E20" s="86">
        <v>2020</v>
      </c>
    </row>
    <row r="21" spans="1:5" ht="15.75" thickBot="1">
      <c r="A21" s="88" t="s">
        <v>6</v>
      </c>
      <c r="B21" s="89"/>
      <c r="C21" s="90"/>
      <c r="D21" s="85"/>
      <c r="E21" s="87"/>
    </row>
    <row r="22" spans="1:5">
      <c r="A22" s="59" t="s">
        <v>7</v>
      </c>
      <c r="B22" s="61"/>
      <c r="C22" s="13" t="s">
        <v>8</v>
      </c>
      <c r="D22" s="14" t="s">
        <v>9</v>
      </c>
      <c r="E22" s="15" t="s">
        <v>10</v>
      </c>
    </row>
    <row r="23" spans="1:5" ht="15.75" thickBot="1">
      <c r="A23" s="76"/>
      <c r="B23" s="77"/>
      <c r="C23" s="6"/>
      <c r="D23" s="7"/>
      <c r="E23" s="8"/>
    </row>
    <row r="24" spans="1:5">
      <c r="A24" s="59" t="s">
        <v>11</v>
      </c>
      <c r="B24" s="61"/>
      <c r="C24" s="17" t="s">
        <v>12</v>
      </c>
      <c r="D24" s="16" t="s">
        <v>13</v>
      </c>
      <c r="E24" s="16" t="s">
        <v>14</v>
      </c>
    </row>
    <row r="25" spans="1:5" ht="15.75" thickBot="1">
      <c r="A25" s="78"/>
      <c r="B25" s="79"/>
      <c r="C25" s="9"/>
      <c r="D25" s="8"/>
      <c r="E25" s="8"/>
    </row>
    <row r="26" spans="1:5" ht="37.5" customHeight="1">
      <c r="A26" s="19" t="s">
        <v>38</v>
      </c>
      <c r="B26" s="80" t="s">
        <v>41</v>
      </c>
      <c r="C26" s="67"/>
      <c r="D26" s="66" t="s">
        <v>39</v>
      </c>
      <c r="E26" s="67"/>
    </row>
    <row r="27" spans="1:5" ht="15.75" thickBot="1">
      <c r="A27" s="10">
        <v>10</v>
      </c>
      <c r="B27" s="68">
        <v>15</v>
      </c>
      <c r="C27" s="69"/>
      <c r="D27" s="70">
        <f>B27/(A27*B28)</f>
        <v>0.05</v>
      </c>
      <c r="E27" s="71"/>
    </row>
    <row r="28" spans="1:5" ht="15.75" thickBot="1">
      <c r="A28" s="18" t="s">
        <v>15</v>
      </c>
      <c r="B28" s="72">
        <v>30</v>
      </c>
      <c r="C28" s="73"/>
      <c r="D28" s="74"/>
      <c r="E28" s="75"/>
    </row>
    <row r="29" spans="1:5">
      <c r="A29" s="59" t="s">
        <v>44</v>
      </c>
      <c r="B29" s="60"/>
      <c r="C29" s="60"/>
      <c r="D29" s="60"/>
      <c r="E29" s="61"/>
    </row>
    <row r="30" spans="1:5">
      <c r="A30" s="55" t="s">
        <v>42</v>
      </c>
      <c r="B30" s="56"/>
      <c r="C30" s="56"/>
      <c r="D30" s="62">
        <f>B27</f>
        <v>15</v>
      </c>
      <c r="E30" s="63"/>
    </row>
    <row r="31" spans="1:5">
      <c r="A31" s="55" t="s">
        <v>43</v>
      </c>
      <c r="B31" s="56"/>
      <c r="C31" s="56"/>
      <c r="D31" s="64">
        <f>86.88*0.3</f>
        <v>26.063999999999997</v>
      </c>
      <c r="E31" s="65"/>
    </row>
    <row r="32" spans="1:5">
      <c r="A32" s="55" t="s">
        <v>16</v>
      </c>
      <c r="B32" s="56"/>
      <c r="C32" s="56"/>
      <c r="D32" s="57">
        <f>D30*D31</f>
        <v>390.95999999999992</v>
      </c>
      <c r="E32" s="58"/>
    </row>
    <row r="33" spans="1:5">
      <c r="A33" s="55" t="s">
        <v>17</v>
      </c>
      <c r="B33" s="56"/>
      <c r="C33" s="56"/>
      <c r="D33" s="57">
        <f ca="1">IF(Trabajo!G3="SI COBRO",Formato!D32-(Formato!D32*Trabajo!C5),0)</f>
        <v>0</v>
      </c>
      <c r="E33" s="58"/>
    </row>
    <row r="34" spans="1:5">
      <c r="A34" s="55" t="s">
        <v>18</v>
      </c>
      <c r="B34" s="56"/>
      <c r="C34" s="56"/>
      <c r="D34" s="57">
        <f ca="1">IF(Trabajo!G3="SI COBRO",(Formato!D32+Formato!D33)*(Trabajo!D5/100),0)</f>
        <v>5.7471119999999987</v>
      </c>
      <c r="E34" s="58"/>
    </row>
    <row r="35" spans="1:5" ht="15.75" thickBot="1">
      <c r="A35" s="31" t="s">
        <v>19</v>
      </c>
      <c r="B35" s="32"/>
      <c r="C35" s="32"/>
      <c r="D35" s="33">
        <f ca="1">SUM(D32:E34)</f>
        <v>396.70711199999994</v>
      </c>
      <c r="E35" s="34"/>
    </row>
    <row r="36" spans="1:5" ht="15.75" thickBot="1">
      <c r="A36" s="51"/>
      <c r="B36" s="51"/>
      <c r="C36" s="51"/>
      <c r="D36" s="51"/>
      <c r="E36" s="51"/>
    </row>
    <row r="37" spans="1:5" ht="34.5" customHeight="1" thickBot="1">
      <c r="A37" s="35" t="s">
        <v>20</v>
      </c>
      <c r="B37" s="36"/>
      <c r="C37" s="37"/>
      <c r="D37" s="22" t="s">
        <v>21</v>
      </c>
      <c r="E37" s="24"/>
    </row>
    <row r="38" spans="1:5">
      <c r="A38" s="38"/>
      <c r="B38" s="39"/>
      <c r="C38" s="39"/>
      <c r="D38" s="42" t="s">
        <v>22</v>
      </c>
      <c r="E38" s="43"/>
    </row>
    <row r="39" spans="1:5">
      <c r="A39" s="40"/>
      <c r="B39" s="41"/>
      <c r="C39" s="41"/>
      <c r="D39" s="44"/>
      <c r="E39" s="45"/>
    </row>
    <row r="40" spans="1:5">
      <c r="A40" s="48"/>
      <c r="B40" s="49"/>
      <c r="C40" s="50"/>
      <c r="D40" s="44"/>
      <c r="E40" s="45"/>
    </row>
    <row r="41" spans="1:5" ht="15.75" thickBot="1">
      <c r="A41" s="52" t="s">
        <v>23</v>
      </c>
      <c r="B41" s="53"/>
      <c r="C41" s="54"/>
      <c r="D41" s="46"/>
      <c r="E41" s="47"/>
    </row>
    <row r="42" spans="1:5">
      <c r="A42" s="22" t="str">
        <f ca="1">CONCATENATE("COZUMEL, QUINTANA  ROO, A ",DAY(TODAY())," DE ", UPPER(TEXT(TODAY(),"MMMM"))," DE ",YEAR(TODAY()))</f>
        <v>COZUMEL, QUINTANA  ROO, A 19 DE ENERO DE 2021</v>
      </c>
      <c r="B42" s="23"/>
      <c r="C42" s="23"/>
      <c r="D42" s="23"/>
      <c r="E42" s="24"/>
    </row>
    <row r="43" spans="1:5" ht="15.75" thickBot="1">
      <c r="A43" s="25"/>
      <c r="B43" s="26"/>
      <c r="C43" s="26"/>
      <c r="D43" s="26"/>
      <c r="E43" s="27"/>
    </row>
    <row r="44" spans="1:5">
      <c r="A44" s="30"/>
      <c r="B44" s="30"/>
      <c r="C44" s="30"/>
      <c r="D44" s="30"/>
      <c r="E44" s="30"/>
    </row>
    <row r="45" spans="1:5">
      <c r="A45" s="28" t="s">
        <v>24</v>
      </c>
      <c r="B45" s="28"/>
      <c r="C45" s="28"/>
      <c r="D45" s="28"/>
      <c r="E45" s="28"/>
    </row>
    <row r="46" spans="1:5" ht="117.75" customHeight="1">
      <c r="A46" s="29" t="s">
        <v>46</v>
      </c>
      <c r="B46" s="29"/>
      <c r="C46" s="29"/>
      <c r="D46" s="29"/>
      <c r="E46" s="29"/>
    </row>
  </sheetData>
  <sheetProtection algorithmName="SHA-512" hashValue="VMbBV3RjvGArypGGOTuBS6hh/6szp54x3m7jvTvMOXDy3FBkGM4qsAZjlZPfc0eCWa9opPNgtDZ8uBIP6/Tc5A==" saltValue="jG/bLAO04BZkqaUM/qvNVg==" spinCount="100000" sheet="1" objects="1" scenarios="1"/>
  <mergeCells count="53">
    <mergeCell ref="A14:C14"/>
    <mergeCell ref="D14:E14"/>
    <mergeCell ref="A6:E6"/>
    <mergeCell ref="A7:E7"/>
    <mergeCell ref="A9:E10"/>
    <mergeCell ref="A12:E12"/>
    <mergeCell ref="A11:E11"/>
    <mergeCell ref="A13:E13"/>
    <mergeCell ref="A8:E8"/>
    <mergeCell ref="A15:C15"/>
    <mergeCell ref="D15:E15"/>
    <mergeCell ref="A16:E16"/>
    <mergeCell ref="A17:E17"/>
    <mergeCell ref="A18:C18"/>
    <mergeCell ref="D18:E18"/>
    <mergeCell ref="A19:C19"/>
    <mergeCell ref="D20:D21"/>
    <mergeCell ref="E20:E21"/>
    <mergeCell ref="A21:C21"/>
    <mergeCell ref="B20:C20"/>
    <mergeCell ref="A22:B22"/>
    <mergeCell ref="A23:B23"/>
    <mergeCell ref="A24:B24"/>
    <mergeCell ref="A25:B25"/>
    <mergeCell ref="B26:C26"/>
    <mergeCell ref="D26:E26"/>
    <mergeCell ref="B27:C27"/>
    <mergeCell ref="D27:E27"/>
    <mergeCell ref="B28:C28"/>
    <mergeCell ref="D28:E28"/>
    <mergeCell ref="A29:E29"/>
    <mergeCell ref="A30:C30"/>
    <mergeCell ref="D30:E30"/>
    <mergeCell ref="A31:C31"/>
    <mergeCell ref="D31:E31"/>
    <mergeCell ref="A32:C32"/>
    <mergeCell ref="D32:E32"/>
    <mergeCell ref="A33:C33"/>
    <mergeCell ref="D33:E33"/>
    <mergeCell ref="A34:C34"/>
    <mergeCell ref="D34:E34"/>
    <mergeCell ref="A42:E43"/>
    <mergeCell ref="A45:E45"/>
    <mergeCell ref="A46:E46"/>
    <mergeCell ref="A44:E44"/>
    <mergeCell ref="A35:C35"/>
    <mergeCell ref="D35:E35"/>
    <mergeCell ref="A37:C39"/>
    <mergeCell ref="D37:E37"/>
    <mergeCell ref="D38:E41"/>
    <mergeCell ref="A40:C40"/>
    <mergeCell ref="A36:E36"/>
    <mergeCell ref="A41:C41"/>
  </mergeCells>
  <pageMargins left="0.70866141732283472" right="0.70866141732283472" top="0.74803149606299213" bottom="0.74803149606299213" header="0.31496062992125984" footer="0.31496062992125984"/>
  <pageSetup scale="80" orientation="portrait" r:id="rId1"/>
  <headerFooter>
    <oddFooter>&amp;F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3" sqref="C3"/>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25</v>
      </c>
      <c r="C2" s="1" t="s">
        <v>26</v>
      </c>
      <c r="D2" s="1" t="s">
        <v>27</v>
      </c>
      <c r="E2" s="1" t="s">
        <v>33</v>
      </c>
      <c r="F2" s="1"/>
      <c r="G2" s="4" t="s">
        <v>28</v>
      </c>
    </row>
    <row r="3" spans="1:9">
      <c r="A3">
        <f ca="1">YEAR(TODAY())</f>
        <v>2021</v>
      </c>
      <c r="B3" s="1" t="str">
        <f>CONCATENATE(IF(Formato!D20=12,Formato!E20+1,Formato!E20),IF(Formato!D20=12,1,Formato!D20+1))</f>
        <v>20211</v>
      </c>
      <c r="C3" s="1">
        <f>VLOOKUP(B3,INPC!A1:E25,5,0)</f>
        <v>109.271</v>
      </c>
      <c r="D3" s="1">
        <f>VLOOKUP(B3,INPC!A1:E25,4,0)</f>
        <v>1.47</v>
      </c>
      <c r="E3" s="1">
        <f>MATCH(B3,INPC!$A$1:$A$48,0)+1</f>
        <v>26</v>
      </c>
      <c r="F3" s="1">
        <f>VLOOKUP(B3,INPC!A1:E84,4,0)</f>
        <v>1.47</v>
      </c>
      <c r="G3" s="110" t="str">
        <f ca="1">IF(Formato!E20=A3,IF(Formato!D20=A4,"NO COBRO",IF(Formato!D20=A4-1,IF(DAY(TODAY())&lt;=15,"NO COBRO","SI COBRO"),"SI COBRO")),IF(Formato!D20=12,IF(A4=1,IF(DAY(TODAY())&lt;=15,"NO COBRO","SI COBRO"),"SI COBRO"),"SI COBRO"))</f>
        <v>SI COBRO</v>
      </c>
    </row>
    <row r="4" spans="1:9">
      <c r="A4">
        <f ca="1">MONTH(TODAY())</f>
        <v>1</v>
      </c>
      <c r="B4" s="1" t="str">
        <f ca="1">CONCATENATE(YEAR(TODAY()),MONTH(TODAY()))</f>
        <v>20211</v>
      </c>
      <c r="C4" s="1">
        <f ca="1">IF(VLOOKUP(B4,INPC!A2:E25,5,0)=0,VLOOKUP(CONCATENATE(YEAR(TODAY()),MONTH(TODAY())-1),INPC!A2:E25,5,0),VLOOKUP(B4,INPC!A2:E25,5,0))</f>
        <v>109.271</v>
      </c>
      <c r="D4" s="1">
        <f ca="1">VLOOKUP(B4,INPC!A2:E25,4,0)</f>
        <v>1.47</v>
      </c>
      <c r="E4" s="1">
        <f ca="1">MATCH(B4,INPC!$A$1:$A$48,0)+1</f>
        <v>26</v>
      </c>
      <c r="F4" s="1">
        <f ca="1">VLOOKUP(B4,INPC!A1:E84,4,0)</f>
        <v>1.47</v>
      </c>
      <c r="G4" s="110"/>
      <c r="I4" t="str">
        <f ca="1">IF(Formato!E20=A3,IF(Formato!D20&lt;=A4-1,IF(DAY(TODAY())&lt;=15,"NO COBRO","SI COBRO"),"NO COBRO"),IF(Formato!D20=12,IF(A4=1,IF(DAY(TODAY())&lt;=15,"NO COBRO","SI COBRO"),"SI COBRO"),"SI COBRO"))</f>
        <v>SI COBRO</v>
      </c>
    </row>
    <row r="5" spans="1:9">
      <c r="B5" s="1"/>
      <c r="C5" s="1">
        <f ca="1">C3/C4</f>
        <v>1</v>
      </c>
      <c r="D5" s="1">
        <f ca="1">SUM(INDIRECT("INPC!D"&amp;E3&amp;":D"&amp;E4))</f>
        <v>1.47</v>
      </c>
      <c r="E5" s="1"/>
      <c r="F5" s="3"/>
      <c r="G5" s="2" t="str">
        <f ca="1">IF(Formato!E20=A3,IF(Formato!D20=A4,"NO COBRO",IF(Formato!D20=A4-1,IF(DAY(TODAY())&lt;=15,"NO COBRO","SI COBRO"),"SI COBRO")),IF(Formato!D20=12,IF(A4=1,IF(DAY(TODAY())&lt;=15,"NO COBRO","SI COBRO"),"SI COBRO"),"SI COBRO"))</f>
        <v>SI COBRO</v>
      </c>
      <c r="I5" t="str">
        <f ca="1">IF(Formato!E20=A3,IF((A4-Formato!D20)&lt;=1,IF(DAY(TODAY())&lt;=15,"NO COBRO","SI COBRO"),"SI COBRO"),IF(Formato!D20=12,IF(A4=1,IF(DAY(TODAY())&lt;=15,"NO COBRO","SI COBRO"),"SI COBRO"),"SI COBRO"))</f>
        <v>SI COBRO</v>
      </c>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uRHIziAIRwjJ0t+TJFaVwqhKkPKANSATZxa5VAlG9b26ggK7IOQcYwXaqpkzbhIjw2rnJiLg+kFgbVkWiXvXuw==" saltValue="b181f2nyOWu9YP9LIqJSVQ=="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
  <sheetViews>
    <sheetView workbookViewId="0">
      <pane ySplit="1" topLeftCell="A2" activePane="bottomLeft" state="frozen"/>
      <selection pane="bottomLeft" activeCell="G20" sqref="G20"/>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29</v>
      </c>
      <c r="C1" t="s">
        <v>30</v>
      </c>
      <c r="D1" t="s">
        <v>31</v>
      </c>
      <c r="E1" t="s">
        <v>32</v>
      </c>
    </row>
    <row r="2" spans="1:5">
      <c r="A2" t="str">
        <f>CONCATENATE(B3,C3)</f>
        <v>20192</v>
      </c>
      <c r="B2">
        <v>2019</v>
      </c>
      <c r="C2">
        <v>1</v>
      </c>
      <c r="D2">
        <v>1.47</v>
      </c>
      <c r="E2">
        <v>103.108</v>
      </c>
    </row>
    <row r="3" spans="1:5">
      <c r="A3" t="str">
        <f t="shared" ref="A3:A37"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106.889</v>
      </c>
    </row>
    <row r="18" spans="1:5">
      <c r="A18" t="str">
        <f t="shared" si="0"/>
        <v>20206</v>
      </c>
      <c r="B18">
        <v>2020</v>
      </c>
      <c r="C18">
        <v>5</v>
      </c>
      <c r="D18">
        <v>1.47</v>
      </c>
      <c r="E18">
        <v>106.889</v>
      </c>
    </row>
    <row r="19" spans="1:5">
      <c r="A19" t="str">
        <f t="shared" si="0"/>
        <v>20207</v>
      </c>
      <c r="B19">
        <v>2020</v>
      </c>
      <c r="C19">
        <v>6</v>
      </c>
      <c r="D19">
        <v>1.47</v>
      </c>
      <c r="E19">
        <v>106.889</v>
      </c>
    </row>
    <row r="20" spans="1:5">
      <c r="A20" t="str">
        <f t="shared" si="0"/>
        <v>20208</v>
      </c>
      <c r="B20">
        <v>2020</v>
      </c>
      <c r="C20">
        <v>7</v>
      </c>
      <c r="D20">
        <v>1.47</v>
      </c>
      <c r="E20">
        <v>107.444</v>
      </c>
    </row>
    <row r="21" spans="1:5">
      <c r="A21" t="str">
        <f t="shared" si="0"/>
        <v>20209</v>
      </c>
      <c r="B21">
        <v>2020</v>
      </c>
      <c r="C21">
        <v>8</v>
      </c>
      <c r="D21">
        <v>1.47</v>
      </c>
      <c r="E21">
        <v>107.867</v>
      </c>
    </row>
    <row r="22" spans="1:5">
      <c r="A22" t="str">
        <f t="shared" si="0"/>
        <v>202010</v>
      </c>
      <c r="B22">
        <v>2020</v>
      </c>
      <c r="C22">
        <v>9</v>
      </c>
      <c r="D22">
        <v>1.47</v>
      </c>
      <c r="E22">
        <v>108.114</v>
      </c>
    </row>
    <row r="23" spans="1:5">
      <c r="A23" t="str">
        <f t="shared" si="0"/>
        <v>202011</v>
      </c>
      <c r="B23">
        <v>2020</v>
      </c>
      <c r="C23">
        <v>10</v>
      </c>
      <c r="D23">
        <v>1.47</v>
      </c>
      <c r="E23">
        <v>108.774</v>
      </c>
    </row>
    <row r="24" spans="1:5">
      <c r="A24" t="str">
        <f t="shared" si="0"/>
        <v>202012</v>
      </c>
      <c r="B24">
        <v>2020</v>
      </c>
      <c r="C24">
        <v>11</v>
      </c>
      <c r="D24">
        <v>1.47</v>
      </c>
      <c r="E24">
        <v>108.85599999999999</v>
      </c>
    </row>
    <row r="25" spans="1:5">
      <c r="A25" t="str">
        <f t="shared" si="0"/>
        <v>20211</v>
      </c>
      <c r="B25">
        <v>2020</v>
      </c>
      <c r="C25">
        <v>12</v>
      </c>
      <c r="D25">
        <v>1.47</v>
      </c>
      <c r="E25">
        <v>109.271</v>
      </c>
    </row>
    <row r="26" spans="1:5">
      <c r="A26" t="str">
        <f t="shared" si="0"/>
        <v>20212</v>
      </c>
      <c r="B26">
        <v>2021</v>
      </c>
      <c r="C26">
        <v>1</v>
      </c>
      <c r="D26">
        <v>1.47</v>
      </c>
    </row>
    <row r="27" spans="1:5">
      <c r="A27" t="str">
        <f t="shared" si="0"/>
        <v>20213</v>
      </c>
      <c r="B27">
        <v>2021</v>
      </c>
      <c r="C27">
        <v>2</v>
      </c>
    </row>
    <row r="28" spans="1:5">
      <c r="A28" t="str">
        <f t="shared" si="0"/>
        <v>20214</v>
      </c>
      <c r="B28">
        <v>2021</v>
      </c>
      <c r="C28">
        <v>3</v>
      </c>
    </row>
    <row r="29" spans="1:5">
      <c r="A29" t="str">
        <f t="shared" si="0"/>
        <v>20215</v>
      </c>
      <c r="B29">
        <v>2021</v>
      </c>
      <c r="C29">
        <v>4</v>
      </c>
    </row>
    <row r="30" spans="1:5">
      <c r="A30" t="str">
        <f t="shared" si="0"/>
        <v>20216</v>
      </c>
      <c r="B30">
        <v>2021</v>
      </c>
      <c r="C30">
        <v>5</v>
      </c>
    </row>
    <row r="31" spans="1:5">
      <c r="A31" t="str">
        <f t="shared" si="0"/>
        <v>20217</v>
      </c>
      <c r="B31">
        <v>2021</v>
      </c>
      <c r="C31">
        <v>6</v>
      </c>
    </row>
    <row r="32" spans="1:5">
      <c r="A32" t="str">
        <f t="shared" si="0"/>
        <v>20218</v>
      </c>
      <c r="B32">
        <v>2021</v>
      </c>
      <c r="C32">
        <v>7</v>
      </c>
    </row>
    <row r="33" spans="1:3">
      <c r="A33" t="str">
        <f t="shared" si="0"/>
        <v>20219</v>
      </c>
      <c r="B33">
        <v>2021</v>
      </c>
      <c r="C33">
        <v>8</v>
      </c>
    </row>
    <row r="34" spans="1:3">
      <c r="A34" t="str">
        <f t="shared" si="0"/>
        <v>202110</v>
      </c>
      <c r="B34">
        <v>2021</v>
      </c>
      <c r="C34">
        <v>9</v>
      </c>
    </row>
    <row r="35" spans="1:3">
      <c r="A35" t="str">
        <f t="shared" si="0"/>
        <v>202111</v>
      </c>
      <c r="B35">
        <v>2021</v>
      </c>
      <c r="C35">
        <v>10</v>
      </c>
    </row>
    <row r="36" spans="1:3">
      <c r="A36" t="str">
        <f t="shared" si="0"/>
        <v>202112</v>
      </c>
      <c r="B36">
        <v>2021</v>
      </c>
      <c r="C36">
        <v>11</v>
      </c>
    </row>
    <row r="37" spans="1:3">
      <c r="A37" t="str">
        <f t="shared" si="0"/>
        <v/>
      </c>
      <c r="B37">
        <v>2021</v>
      </c>
      <c r="C37">
        <v>12</v>
      </c>
    </row>
  </sheetData>
  <sheetProtection algorithmName="SHA-512" hashValue="J/agGfEkCl/RxHTgtTyiduGyipoc2K52lzT4o80H22aMDJKBmTXM85EB3nqg36nGXZC3z0/1jjMuBgTx2ZhGKw==" saltValue="H+NT/w+ZaDXqDTznbN3yK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2020-11-23T16:24:25Z</cp:lastPrinted>
  <dcterms:created xsi:type="dcterms:W3CDTF">2020-01-28T17:32:08Z</dcterms:created>
  <dcterms:modified xsi:type="dcterms:W3CDTF">2021-01-19T15:42:52Z</dcterms:modified>
</cp:coreProperties>
</file>